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activeTab="0"/>
  </bookViews>
  <sheets>
    <sheet name="computo y presupuesto haspe %" sheetId="1" r:id="rId1"/>
  </sheets>
  <definedNames>
    <definedName name="_xlnm.Print_Area" localSheetId="0">'computo y presupuesto haspe %'!$A$1:$J$234</definedName>
    <definedName name="_xlnm.Print_Titles" localSheetId="0">'computo y presupuesto haspe %'!$1:$3</definedName>
  </definedNames>
  <calcPr fullCalcOnLoad="1"/>
</workbook>
</file>

<file path=xl/sharedStrings.xml><?xml version="1.0" encoding="utf-8"?>
<sst xmlns="http://schemas.openxmlformats.org/spreadsheetml/2006/main" count="634" uniqueCount="279">
  <si>
    <t>Provision y colocacion de tanque  desarrollado en polietileno rotomoldeado, bicapa, de la firma TINACOS, fabricado en una sola pieza, de 1100 Lts de capacidad, se debe incluir flotantes, valvulas, valvula de limpieza, interruptor de vacio, ventilaciones, etc. Estos tanques sera utilizado para el sistema de reserva sanitaria.</t>
  </si>
  <si>
    <t>(M4)Mampostería exterior muro de bloques de hormigón 20x20x40cm. Sobre la cara interior del paramento, se aplicará revoque tipo IGGAM Mix I, esp. 1,5cm. La mampostería será armada con 2 fe6mm, cada dos hiladas. Sobre la cara exterior se aplicará una mano de pintura asfáltica en forma homogénea y cubrirá toda la superficie. En el exterior, se colocará revestimiento de chapa galvanizada prepintada color Negro ondulada Nº 24, fiajada a perfiles "C", sujetos a la mampostería interior de bloques de Hormigón de 20x20x40. Se dejará una cámara de aire, en la cual se colocará lana de vidrio de 2" espesor.</t>
  </si>
  <si>
    <t>(M1)- (inferior) Mampostería exterior hasta nivel +2.50m, doble muro de bloques de hormigón, 15x20x40cm (exterior) y 20x20x40cm (interior), hacia el exterior se aplicara azotado con aislación hidrófuga sobre el cual se aplicará revoque tipo IGGAM Mix E, espesor 1,5cm. Sobre la cara interior se aplicará una mano de pintura asfáltica en forma homogénea y cubrirá toda la superficie. Se dejará una cámara de aire de 5cm, en la cual se colocará la aislación térmica de poliestireno expandido de espesor 5cm en planchas. En el paramento interior de bloque de 20x20x40 cm, se revocará con IGGAM Mix I, esp. 1,5cm. La mampostería será armada con 2 fe6mm, cada dos hiladas, por paramento.</t>
  </si>
  <si>
    <t xml:space="preserve">De chapa de fibra de vidrio ondulada doble </t>
  </si>
  <si>
    <t>Revestimiento cementicio decorativo, con color incorporado, que permite lograr la textura "Simil Piedra" (textura fina) para exteriores "SUPERIGGAM",  y al finalizar los trabajos se aplicara una proteccion de Siliston S</t>
  </si>
  <si>
    <t>En exteriores. De placa cementicia de 8mm, montada sobre estructura de 70mm propia del sistema, la colocacion de los montantes se realizara cada 40 cm.</t>
  </si>
  <si>
    <t>Porton metalico sobre linea municipal calle Mora  5,70m ingreso vehicular,  idem a los existentes</t>
  </si>
  <si>
    <t>Porton metalico sobre linea municipal calle Mora  2,60m ingreso vehicular,  idem a los existentes</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</si>
  <si>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50</t>
  </si>
  <si>
    <t>Provisión e instalación de manguera negra para conexion del servicio de agua de 3/4" enterrada con preteccion mecanica y aislacion termica de mexpol en toda su longitud, incluye medidor, llave maestra y obras complementarias para efectuar la conexion.Se debe tener en cuenta los accesorios, llaves de paso, valvulas esfericas, protecciones, fijaciones y piezas especiales que indique el fabricante</t>
  </si>
  <si>
    <t>Jaula de proteccion para equipos de aire, contruida con malla artistica 50mm x 50mm y estructura de hierro angulo, la proteccion sera total y envolvente.</t>
  </si>
  <si>
    <t>Generador de aire caliente Tempomatic modelo, TEO 050VC quemador 70.000 Kcal/h, efectivas 50.000 Kcal/h.</t>
  </si>
  <si>
    <t>Provisión e instalación de bocas para tomas  monofásicos, para artefactos autonomos indicadores de salidas de emergencia, incluye cajas, cañerías, cableado, tapa, modulos con puesta a tierra etc.</t>
  </si>
  <si>
    <t>CE05</t>
  </si>
  <si>
    <t>Provisión y colocación de cumbreras de chapa galvanizada prepintada idem cubierta nº 24</t>
  </si>
  <si>
    <t>Provisión y colocación de cenefas de chapa galvanizada prepintada idem cubierta nº 24</t>
  </si>
  <si>
    <t>Provisión y colocación de canaletas chapa galvanizada prepintada Idem cubierta nº 24.</t>
  </si>
  <si>
    <t>Provisión y colocación de bajadas de chapa galvanizada prepintada Idem cubierta nº 24.</t>
  </si>
  <si>
    <t>Pintura látex acrílico para tabiques interiores.</t>
  </si>
  <si>
    <t>Provisión e instalación de bomba de circulación para calefacción, modelo CXL100-32 de Salmson, con todos sus accesorios para la construccion de by-pass, permitiendo tener una bomba en servicio y una reserva por cada circuito (dos circuitos)</t>
  </si>
  <si>
    <t xml:space="preserve">Provisión e instalación de elementos para radiadores modelo DUBAL 80, con sus accesorios. </t>
  </si>
  <si>
    <t xml:space="preserve">Provisión e instalación de conjunto para radiadores DUBAL 80, tapones, llaves, purgas, y soportes, con sus accesorios. </t>
  </si>
  <si>
    <t xml:space="preserve">Provisión e instalación de cañería de alimentación y retorno a los radiadores, en tubos de polietileno reticulado por peróxido tipo PEX-A de  Rehau, incluye sistema de acople mecánico (racores de compresión, codos terminales); de  20x1,9 mm. </t>
  </si>
  <si>
    <t>Conjunto de artefactos, griferias y accesorios para baño de discapacitados, linea Espacio de Ferrum,  por la provisión, colocación e instalación de lavatorio monocomando de losa vitrificada color blanco (LET1F), con griferia monocomando, 2 Barrales rebatibles de 60cm (VTEB), Inodoro alto (IETJ) y Deposito (DTEXF), Asiento para Inodoro (TTE3), Barral rebatible con portarrollo y accionador (VTEPA), Barral rebatible de 80 cm.(VTEB8), Espejo vasculante (VTEE1 B). Las cañerias y flexibles  de conexión a los artefactos se fijaran mediante el sistema  fv-dryfix, para construcciones en seco.</t>
  </si>
  <si>
    <t>Dispenser papel para baño de Valot linea "Valot Control System", color azul, rojo y verde, concordante con las molduras.</t>
  </si>
  <si>
    <t>Dispenser toalla de manos de Valot linea "Valot Control System", color azul, rojo y verde, concordante con las molduras.</t>
  </si>
  <si>
    <t>Dispenser shampoo para manos de Valot linea "Valot Control System", color azul, rojo y verde, concordante con las molduras.</t>
  </si>
  <si>
    <t>Provisión e instalación de Extintor de 5 kg., tipo HALON, con gabinete metalico para embutir en los tabiques</t>
  </si>
  <si>
    <t>Provición e instalación de Extintor de 10 kg., tipo triclase según E.T.P., con gabinete metalico para embutir en los tabiques, y de acuerdo a lo indicado por requerimiento de Bomberos de la Provincia</t>
  </si>
  <si>
    <t>Provisión, instalación y colocación de gabinete metálico, para embutir, con soporte para manguera, válvula tipo teatro de bronce Ø 2" x 1 3/4" c/tapa, manguera de metal sintético Ø 1 3/4" x 25 m., con uniones STORZ Ø 1 1/3" c/boquilla regulable con chorro pleno y niebla combinada, Ø 15 mm</t>
  </si>
  <si>
    <t>En  Office local nº 8, sobre pared posterior y laterales donde se ubique la mesadas;  Revestimiento de la  linea Clasica color Blanco Niveo (Art. 5430) de San Lorenzo hasta los 1,60 m del NP. Se rematara en la parte superior con un moldura de aluminio color blanco. De igual manera todos los cantos vivos tendran la molduras de aluminio color blanco similar al ceramico.</t>
  </si>
  <si>
    <t>Artefacto tipo 10</t>
  </si>
  <si>
    <t>Piso de madera  en campo deportivo, entablonado de GUATAMBU con tablas de 1" x 4" x 1,20m, colocado sobre un enrejado doble con bastidores de GUAYIBIRA, los bastidoros son de 1" x 3" x 2,00 a 2,50m, apoyado sobre tacos de  goma de 8mm de espesor colocados de forma que el piso tenga la misma flexibilidad en cualquier punto el mismo. El entablonado de GUATAMBU sera tratada en secaderos para lograr un secado tal que no permita deformaciones ni separaciones de la madera, del mismo modo el tratamiento sera funguicida.</t>
  </si>
  <si>
    <t>Piso ceramica 45 x 45 , linea CEMENTO ENDURO color ARENA de San Lorenzo.Locales 2, 7, 8, 9, 12, y 13.Incluye zocalos del mismo material.</t>
  </si>
  <si>
    <t>Piso ceramica 45 x 45 , linea CEMENTO ENDURO color GRIS de San Lorenzo. Locales 1, 3, 5, 6, 11, 14, 15, y 16. Incluye Zocalos del mismo material.</t>
  </si>
  <si>
    <t>Cielorraso de Machimbre de PVC, marca Stetic Plas o similar, tablas de 200 mm de cierre hermetico, con perfiles de terminacion, se montara sobre una estructura de soleras y montantes metalicos, este revestimiento se ejecutara sobre toda la superficie de la cubierta de los locales nº 4, 17 y 18, el cielorraso acompaña la pendiente de la misma.</t>
  </si>
  <si>
    <t xml:space="preserve">De placa de roca de yeso de 9mm,montada sobre estructura de 70mm propia del sistema, la colocacion de los montantes se realizara cada 40 cm. </t>
  </si>
  <si>
    <t>GL</t>
  </si>
  <si>
    <t xml:space="preserve">CE01 </t>
  </si>
  <si>
    <t>VI01</t>
  </si>
  <si>
    <t>CI01</t>
  </si>
  <si>
    <t>CI02</t>
  </si>
  <si>
    <t>CI03</t>
  </si>
  <si>
    <t>CI04</t>
  </si>
  <si>
    <t>CC01</t>
  </si>
  <si>
    <t>Esmalte sintético en estructura metalica a la vista, molduras, cañerias a la vista, gabinetes, etc.</t>
  </si>
  <si>
    <t>Laca en revestimiento de madera en gradas local nº 17 y 18.</t>
  </si>
  <si>
    <t>Cesto metalico para basura colocado sobre linea municipal, en calle Juan C. Mora, con tapa, dimensiones 2m x 1m x 0,8m, altura de colocacion de acuerdo a ordenanza.</t>
  </si>
  <si>
    <t>Señalizacion interna  modulo 200 x 200 mm Impresión digital a cuatro colores o serigrafiado montado sobre fibrofacil de 5mm de espesor.</t>
  </si>
  <si>
    <t>Bajo mesada (cajones y puertas con estantes) y mesada de AI de 1,50m con 1 bacha simple (0,50 x 0,35 x 0,17 ) y griferia  Allegro de FV (cod. 416.01/15 cromo) en Office  (Local nº 8). Referncia nº 11 Detalles Sanitarios.</t>
  </si>
  <si>
    <t>Bajo mesada (puertas con estantes) y mesada de AI de 1,20m ciega en Office  (Local nº 8). Referencia nº 26 Detalles Sanitarios.</t>
  </si>
  <si>
    <t>Estructura metálica columnas vigas y piso de metal desplegado, para entrepiso tecnico en sala de maquina</t>
  </si>
  <si>
    <t xml:space="preserve">Provisión, colocación e instalación de Inodoro Mayo corto (IMF)y valvula para limpieza de inodoros de embutir de 38mm( cod. 0368.01) con tapa con tecla cromo,para valvula 368.01 ( cod. 0368.02CR); incluye tapa (TFN), de Ferrum. </t>
  </si>
  <si>
    <t xml:space="preserve">Provisión, colocación e instalación de Mingitorio mural corto antivandalico (MMD) de Ferrum, incluye valvula automatica antivandalica de  mingitorio (Codigo 0344CR) de  FV. </t>
  </si>
  <si>
    <t>Provisión, colocación  de espejo enmarcado en acero inoxidable para colocar sobre la mesada, debera ocupar la totalidad del frente de la misma, sera  de 2,70m y tendra una altura de 1,20m. Locales nº 05 y 16.</t>
  </si>
  <si>
    <t>Cantero de mamposteria de bloque de 20x20x40cm exterior revocado con Igamm Mix E, interior, azotado hidrofugo y pintura asfaltica, altura del muro 40cm, en vereda de ingreso frente local 16, ubicación mas cercana al edificio</t>
  </si>
  <si>
    <t>Cantero de mamposteria de bloque de 20x20x40cm exterior revocado con Igamm Mix E, interior, azotado hidrofugo y pintura asfaltica, altura del muro 40cm, en vereda de ingreso frente local 16, ubicación mas alejado al edificio</t>
  </si>
  <si>
    <t>Cantero de mamposteria de bloque de 20x20x40cm exterior revocado con Igamm Mix E, interior, azotado hidrofugo y pintura asfaltica, altura del muro 40cm. Ubicación frente al ingreso principal.</t>
  </si>
  <si>
    <t>Cantero de mamposteria de bloque de 20x20x40cm exterior revocado con Igamm Mix E, interior, azotado hidrofugo y pintura asfaltica, altura del muro 40cm. Ubicación , sector posterior del edificio delimitando calle de servicio.</t>
  </si>
  <si>
    <t xml:space="preserve">Provisión, colocación e instalación de Receptaculo de Ducha de acero porcelanizado RI70 de Ferrum, incluye griferia linea ALLEGRO para ducha y bañera de dos llaves y transferencia modelo 0103/15 Cromo de  FV. </t>
  </si>
  <si>
    <t>Provisión, colocación  de mesada de granito gris mara de 2,70 x 0,55m con 3 lavatorios Imola (LMHF), con 3 griferias Linea FV ALLEGRO (0183/15), la mesada se montara sobre mensulas y 4 pie de apoyo de acero inoxidable- Locales nº 05 y 16.</t>
  </si>
  <si>
    <t>Provisión, colocación  de mesada de granito gris mara de 2,50 x 0,55m con 3 lavatorios Imola (LMHF), con 3 griferias Linea FV ALLEGRO (0183/15), la mesada se montara sobre mensulas y  4 pie de apoyo de acero inoxidable- Locales nº 06 y 15.</t>
  </si>
  <si>
    <t>Provisión, colocación  de espejo enmarcado en acero inoxidable para colocar sobre la mesada, debera ocupar la totalidad del frente de la misma, sera  de 2,5,0m y tendra una altura de 1,20m. Locales nº 06 y 15.</t>
  </si>
  <si>
    <t>Ejecución de instalaciones, en la sala de maquinas para  proveer e instalar: un equipo hidroneumático  RP30  de la firma Rowa, completo, con todos los accesorios para su correcto funcionamiento, apto para servicio potable; Incluye colectores, valvulas, bridas,ruptor de vacio,válvula de retención de bronce,  soportes, etc</t>
  </si>
  <si>
    <t>Costo Financiero 2,58%</t>
  </si>
  <si>
    <t>Gastos  Generales 22%</t>
  </si>
  <si>
    <t>Impuesto 3%</t>
  </si>
  <si>
    <t>Insumos 1%</t>
  </si>
  <si>
    <t>Presupuesto Total</t>
  </si>
  <si>
    <t>Calderas para calefaccion solamente F41 de JIT, 41500Kcal/h, incluye todos los accesorios,  conducto de evacuacion de gases de acero inoxidable.</t>
  </si>
  <si>
    <t>Conductos de inyeccion de aire y evacuacion de gases, para la sala de maquina, los conductos tendra una seccion rectangular de 20 x 20 cm cada uno; el conducto de inyeccion, con su respectiva rejilla arrancara desde los  + 0,30 m del NPT; el conducto de evacuacion con su rejilla arrancara desde los 2,20m del NPT; ambos conductos remataran a los cuatro vientos con las diferencias de alturas reglamentarias y los sombreretes tipo "H" aprobados.</t>
  </si>
  <si>
    <t>Provisión e instalación de cañeria troncal de Hidrobronce, soldadura de plata, para alimentacion y retorno desde la sala de maquina a los colectores (3"), distruibuidos en 2 circuitos  diametro (2 1/2", y 2"); incluye soportes, fijaciones, asilaciones , llaves de paso, etc. (tres circuitos)</t>
  </si>
  <si>
    <t>Provisión e instalación de bocas de iluminacion, según se indica en planos y E.T.P., incluye cajas, cañerías, cableado, tapa, modulos de llaves de un punto, dos puntos, tres puntos o combinacion, según el caso, con puesta a tierra etc.</t>
  </si>
  <si>
    <t>A</t>
  </si>
  <si>
    <t>B</t>
  </si>
  <si>
    <t>Percha simple 2 Unidades (APF3U), linea FIX de ferrum</t>
  </si>
  <si>
    <t>D</t>
  </si>
  <si>
    <t>Provisión, instalación y colocación de cañerías, accesorios y piezas especiales, incluye PPA, BDA,  etc., de polipropileno copolimero de alta resistencia, de union deslizante, con guarnicion elastomerica de doble labio, de maxima seguridad, de color negro, diametro 110 mm.</t>
  </si>
  <si>
    <t>Aislaciones en cubierta: hidrofuga nylon de 200micrones y termicas de 4" de lana de vidrio con papel. Se sujetara con tejido plastico. Todos los encuentros chapa /chapa, chapa /estructura, chapa/tabiques, se sellara con COMPRIBAND.</t>
  </si>
  <si>
    <t>Estructura metálica, para escalera de emergencia interior, salida local 17, incluye pedadas de chapa plegada nº XX revestida, barandas, bases de hormigon y anclajes.</t>
  </si>
  <si>
    <t>Aislacion termica en contrapisos, en forma perimetral al edificio, poliestireno expandido de 35mm, 1m hacia el exterior, y 1 m hacia el interior, tomando como eje los tabiques perimetrales, la aislacion tendra continuidad por las estructuras de hormigon, la aislacion sera envolvente.</t>
  </si>
  <si>
    <t xml:space="preserve">Provisión, instalación y colocación de cañerías, accesorios y piezas especiales , incluye PPA, BAcc, BDA, Caño Camara, ventilaciones, etc., de polipropileno copolimero de alta resistencia, de union deslizante, con guarnicion elastomerica de doble labio, de maxima seguridad, de color negro, diametro 110 mm. </t>
  </si>
  <si>
    <t>Divisorios mingitorios de granito gris mara de 3cm de espesor y 0,45m x 0,90m, terminacion de cantos vistos, fijados a la mamposteria con soportes cromados, la cabeza de los bulones a la vista tendra la misma terminacion.</t>
  </si>
  <si>
    <t>Rejillas de ventilacion, reglamentarias</t>
  </si>
  <si>
    <t>p</t>
  </si>
  <si>
    <t>q</t>
  </si>
  <si>
    <t>r</t>
  </si>
  <si>
    <t>Esmalte sintetico (comun o alta temperatura) en instalaciones y conductos, se pintaran de acuerdo a los colores regalmentarios establecidos en las normas IRAM.</t>
  </si>
  <si>
    <t>U.</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</si>
  <si>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63</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</si>
  <si>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40</t>
  </si>
  <si>
    <t>Estructura metálica para cubierta, cerchas y cabriadas.</t>
  </si>
  <si>
    <t>Estructura metálica para cubierta correas</t>
  </si>
  <si>
    <t>Kg</t>
  </si>
  <si>
    <t>(M1)- (superior) Desde el nivel +2.50m hasta el nivel de cubierta, se colocará revestimiento de chapa galvanizada prepintada (Negra) ondulada Nº 24, fiajada a perfiles "C", sujetos a la mamposteriía interior de bloques de Hormigón de 20x20x40. Se dejará una cámara de aire, en la cual se colocará lana de vidrio de 2" espesor. Sobre la cara exterior de los bloques, se aplicará una mano de pintura asfáltica en forma homogénea y cubrirá toda la superficie. Sobre la cara interior, se aplicará revoque tipo IGGAM Mix I, esp. 1.5cm.</t>
  </si>
  <si>
    <t>De chapa galvanizada ondulada prepintada color Negro BWG N° 24.</t>
  </si>
  <si>
    <t>Sobre terreno natural, en el exterior, para veredas y expansión exterior, de H°A° con malla electro soldada de fe 4,2mm, cuadricula 15 x 15 cm, Q92, espesor 10cm, terminacion hormigon rodillado.</t>
  </si>
  <si>
    <t>Sobre terreno natural, en el exterior, para veredas municipales, de H°A° con malla electro soldada de fe 4,2mm, cuadricula 15 x 15 cm,Q92, espesor 10cm, terminacion hormigon rodillado</t>
  </si>
  <si>
    <t>Provisión, instalación y colocación de cañerías de hierro  Ø 0,051 m., para instalación contra incendio, incluye accesorios, piezas especiales y de transición.</t>
  </si>
  <si>
    <t>De H°A°  en  vigas sobre planta baja sector gimnasio, doble altura de encadenado.</t>
  </si>
  <si>
    <t>Provisión y colocación de llaves de paso para gas en bronce con campana LL.G diámetro de acuerdo al calculo de la cañeria, según reglamento.</t>
  </si>
  <si>
    <t xml:space="preserve"> H°A° zapata corrida </t>
  </si>
  <si>
    <t xml:space="preserve"> H°A° Bases en columnas de gimnasio</t>
  </si>
  <si>
    <t xml:space="preserve">Provisión y colocación de central analogica de alarma , unidad de control central </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</si>
  <si>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32</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</si>
  <si>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25</t>
  </si>
  <si>
    <t>Provisión e instalación de cañería de polipropileno copolimero random con union por termofusion de Acqua System, se utilizara para la distribucion del agua fria y la caliente  del tipo PN20, se debe tener en cuenta los accesorios, llaves de paso, valvulas esfericas, protecciones, fijaciones y piezas especiales que indique el fabricante,  medida 20</t>
  </si>
  <si>
    <t>C</t>
  </si>
  <si>
    <t>Beneficios 10%</t>
  </si>
  <si>
    <t>Prov. e instal. de tablero seccional cada uno tendrá idénticas características al TG conteniendo llaves termomagnéticas amperaje segun cálculo, para circuitos de iluminación y tomacorrientes y un disyuntor diferencial de instensidad s/ c, se prevee una reserva 3 circuitos por cada tablero.</t>
  </si>
  <si>
    <t>Provisión, instalación y colocación de cañerías, accesorios y piezas especiales de polipropileno copolimero de alta resistencia, de union deslizante, con guarnicion elastomerica de doble labio, de maxima seguridad, de color negro, diametro 50 mm.</t>
  </si>
  <si>
    <t>Provisión, instalación y colocación de cañerías, accesorios y piezas especiales de polipropileno copolimero de alta resistencia, de union deslizante, con guarnicion elastomerica de doble labio, de maxima seguridad, de color negro, diametro 40 mm.</t>
  </si>
  <si>
    <t>Provisión, instalación y colocación de cañerías, accesorios y piezas especiales, incluye PPA, BAcc, BDA, Caño Camara, ventilaciones, etc., de polipropileno copolimero de alta resistencia, de union deslizante, con guarnicion elastomerica de doble labio, de maxima seguridad, de color negro, diametro 160 mm.</t>
  </si>
  <si>
    <t>Demolicion para conectar el edificio existente, con el gimnasio.</t>
  </si>
  <si>
    <t>De H°A°  en columnas 40 cm x 35 cm.</t>
  </si>
  <si>
    <t>De H°A°  en columnas sector gimnasio 80cm x 35cm.</t>
  </si>
  <si>
    <t>De H°A°  en  vigas sobre planta baja.</t>
  </si>
  <si>
    <t>De H°A° Losa tribuna Sector cabecera. Local 17.</t>
  </si>
  <si>
    <t>De H°A° Losa tribuna Sector lateral. Local 18.</t>
  </si>
  <si>
    <t>De H°A° Losa escalera acceso Local 18.</t>
  </si>
  <si>
    <t>Estructura metálica, para escalera de emergencia exterior, salida local 18, incluye pedadas de metal desplegado pesado, barandas, bases de hormigon y anclajes.</t>
  </si>
  <si>
    <t>Instalación de Gas y Artefactos</t>
  </si>
  <si>
    <t>Carpinterias (incluye herrajes y vidrios)</t>
  </si>
  <si>
    <t>E</t>
  </si>
  <si>
    <t xml:space="preserve">Reserva de agua para consumo </t>
  </si>
  <si>
    <t>Instalacion de Gas</t>
  </si>
  <si>
    <t>Varios (amoblamiento, señalizacion, mastiles, canteros y obras exteriores)</t>
  </si>
  <si>
    <t>(M2) Mampostería exterior s/Edificio Existente en Cancha, Doble Muro de bloques de hormigón, 15x20x40 (exterior) y 20x20x40 (interior). Hacia el exterior se aplicará azotado con aislación hidrófuga sobre el cual se aplicará revoque tipo IGGAM Mix E, esp. 1,5cm; sobre la cara interior se aplicará una mano de pintura asfáltica en forma homogénea y cubrirá toda la superficie. Se dejará una cámara de aire de 50mm, en la cual se colocará la aislación térmica de poliestireno expandido de e=50 mm en planchas, en el paramento interior de bloque de 20x20x40 cm, se revocará con IGGAM Mix I, esp. 1,5cm. La mampostería será armada con 4 fe6mm, cada dos hiladas.</t>
  </si>
  <si>
    <t>(M3)Mampostería exterior, Doble Muro de bloques de hormigón, 15x20x40 (exterior) y 20x20x40 (interior). Hacia el exterior se aplicará azotado con aislación hidrófuga sobre el cual se aplicará revoque tipo IGGAM Mix E, esp. 1,5cm; sobre la cara interior se aplicará una mano de pintura asfáltica en forma homogénea y cubrirá toda la superficie. Se dejará una cámara de aire de 50mm, en la cual se colocará la aislación térmica de poliestireno expandido de e=50 mm en planchas, en el paramento interior de bloque de 20x20x40 cm, se revocará con IGGAM Mix I, esp. 1,5cm. La mampostería será armada con 4 fe6mm, cada dos hiladas.</t>
  </si>
  <si>
    <t>(M5)Muros interiores, de bloques de Hormigón de 13x20x40cm, con una aplicación de revoque tipo IGGAM Mix I, en ambas caras.</t>
  </si>
  <si>
    <t>(M6) Muros interiores, tabiques divisorios de baños (box de inodoros y duchas). Conformado con por placa cementicia superboard 8mm en ambas caras, montado sobre estructuras de perfiles galvanizados  PGU y PGC de 70mm.Altura de tabique 2,05m</t>
  </si>
  <si>
    <t>Provisión, instalación y colocación de cañerías, accesorios y piezas especiales, incluye PPA, BAcc, BDA, Caño Camara, ventilaciones, etc., de polipropileno copolimero de alta resistencia, de union deslizante, con guarnicion elastomerica de doble labio, de maxima seguridad, de color negro, diametro 63 mm.</t>
  </si>
  <si>
    <t>Rubro</t>
  </si>
  <si>
    <t>Items</t>
  </si>
  <si>
    <t>Demolicion de muro y rejas sobre linea municipal en calle Juan C. Mora, para  permitir la colocacion de los portones.</t>
  </si>
  <si>
    <t>Provisión, instalación y colocación de cañerías de hierro  Ø 0,063 m., para instalación contra incendio, incluye accesorios, piezas especiales y de transición.</t>
  </si>
  <si>
    <t>Provisión e instalación de bocas de fuerza motriz para bombas de recirculacion, equipo prezurizador de agua de consumo, y  equipos de aire caliente.</t>
  </si>
  <si>
    <t>Artefacto tipo 01</t>
  </si>
  <si>
    <t>Artefacto tipo 02</t>
  </si>
  <si>
    <t>Artefacto tipo 03</t>
  </si>
  <si>
    <t>Artefacto tipo 04</t>
  </si>
  <si>
    <t>Artefacto tipo 05</t>
  </si>
  <si>
    <t>Artefacto tipo 06</t>
  </si>
  <si>
    <t>Artefacto tipo 07</t>
  </si>
  <si>
    <t>Artefacto tipo 08</t>
  </si>
  <si>
    <t>Artefacto tipo 09</t>
  </si>
  <si>
    <t>Artefacto tipo LE 01</t>
  </si>
  <si>
    <t>Artefacto tipo LE 02</t>
  </si>
  <si>
    <t>Calle de servicio enripiada, acceso para vehiculos, incluye compactacion.</t>
  </si>
  <si>
    <t>DESIGNACION DE LOS TRABAJOS</t>
  </si>
  <si>
    <t xml:space="preserve">Unidad </t>
  </si>
  <si>
    <t xml:space="preserve">Cantidad </t>
  </si>
  <si>
    <t xml:space="preserve">Subtotal </t>
  </si>
  <si>
    <t>TOTAL</t>
  </si>
  <si>
    <t>Trabajos Preliminares</t>
  </si>
  <si>
    <t>a</t>
  </si>
  <si>
    <t>Provisión de materiales y construcción de cámara de inspección de 0,60 x 0,60 m, base de Hº y mamposteria de bloque de 20 x20x40cm con revoque de cemento alisado, doble tapa de hormigon.</t>
  </si>
  <si>
    <t>gl</t>
  </si>
  <si>
    <t>b</t>
  </si>
  <si>
    <t xml:space="preserve">Cartel  de obra </t>
  </si>
  <si>
    <t>c</t>
  </si>
  <si>
    <t>Cerco de obra</t>
  </si>
  <si>
    <t>ml</t>
  </si>
  <si>
    <t>d</t>
  </si>
  <si>
    <t>Replanteo</t>
  </si>
  <si>
    <t>e</t>
  </si>
  <si>
    <t>Obrador</t>
  </si>
  <si>
    <t>f</t>
  </si>
  <si>
    <t>Gl</t>
  </si>
  <si>
    <t>Deslinde y amojonamiento</t>
  </si>
  <si>
    <t>m3</t>
  </si>
  <si>
    <t>Estructura Resistente</t>
  </si>
  <si>
    <t>H° de limpieza e= 0,03 m</t>
  </si>
  <si>
    <t>Muros y Tabiques</t>
  </si>
  <si>
    <t>m2</t>
  </si>
  <si>
    <t>Aislaciones</t>
  </si>
  <si>
    <t>Cubierta</t>
  </si>
  <si>
    <t>Revoques</t>
  </si>
  <si>
    <t>Contrapisos</t>
  </si>
  <si>
    <t>Pisos y Zocalos</t>
  </si>
  <si>
    <t>Cielorrasos</t>
  </si>
  <si>
    <t>Revestimiento</t>
  </si>
  <si>
    <t>unid</t>
  </si>
  <si>
    <t>g</t>
  </si>
  <si>
    <t>h</t>
  </si>
  <si>
    <t>i</t>
  </si>
  <si>
    <t>j</t>
  </si>
  <si>
    <t>k</t>
  </si>
  <si>
    <t>l</t>
  </si>
  <si>
    <t>m</t>
  </si>
  <si>
    <t>n</t>
  </si>
  <si>
    <t>ñ</t>
  </si>
  <si>
    <t>o</t>
  </si>
  <si>
    <t>Pinturas</t>
  </si>
  <si>
    <t>15</t>
  </si>
  <si>
    <t>Instalación Sanitaria</t>
  </si>
  <si>
    <t>Desagüe cloacal</t>
  </si>
  <si>
    <t>Agua fría y caliente</t>
  </si>
  <si>
    <t>Precio Unitario</t>
  </si>
  <si>
    <t>Artefactos, griferías y accesorios</t>
  </si>
  <si>
    <t>Instalación de Desagüe Pluvial</t>
  </si>
  <si>
    <t>Instalación contra incendio</t>
  </si>
  <si>
    <t>Instalación de Calefacción</t>
  </si>
  <si>
    <t>Instalación Electrica</t>
  </si>
  <si>
    <t>Provisión e instalación de bocas para tomas trifásicos, según se indica en planos y E.T.P., incluye cajas, cañerías y cableados</t>
  </si>
  <si>
    <t>Artefactos</t>
  </si>
  <si>
    <t>Baja Tensión</t>
  </si>
  <si>
    <t>Provisión y colocación de bocas para telefonía</t>
  </si>
  <si>
    <t>Provisión y colocación de artefactos timbres y campanilla en sanitaro discapacitados. Incluye boca.</t>
  </si>
  <si>
    <t>%</t>
  </si>
  <si>
    <t>Provisión y colocación de detectores fotoeléctricos de humo analógicos, dierccionables, compatibles con centrales analógicas .</t>
  </si>
  <si>
    <t>Provisión y colocación de detectores de gas, compatibles con centrales analógicas .</t>
  </si>
  <si>
    <t>Provisión y colocación de avisadores manuales de incendio direccionables, compatibles con centrales analógicas . Aptos para el montaje exterior o semiembutido con antidesarme, de doble acción y registro de operación.</t>
  </si>
  <si>
    <t>U</t>
  </si>
  <si>
    <t>Provisión y colocación de sirenas electrónicas con luz estroboscópica, programables en el campo para 8 tonos distintos, baja corriente de consumo, con luz incorporada para 15 candelas</t>
  </si>
  <si>
    <t xml:space="preserve">Provisión y colocación de sirena exterior </t>
  </si>
  <si>
    <t>Provisión y colocación de detectores de movimiento direccionables, compatibles con centrales analógicas .</t>
  </si>
  <si>
    <t>Limpieza de obra</t>
  </si>
  <si>
    <t>Costo  -  Costo</t>
  </si>
  <si>
    <t>Sub  -  Total</t>
  </si>
  <si>
    <t>Movimiento de Suelo y Demolicion</t>
  </si>
  <si>
    <t xml:space="preserve">Relleno, compactacion y nivelación </t>
  </si>
  <si>
    <t xml:space="preserve">Excavacion para bases y vigas </t>
  </si>
  <si>
    <t>Zinguería y Herreria</t>
  </si>
  <si>
    <t>Baranda de caño estructural en, seccion circula, rampa discapacitados, Locales nº 2.</t>
  </si>
  <si>
    <t>Provisión y colocación de aleros, de chapa galvanizada prepintada Idem cubierta nº 24.</t>
  </si>
  <si>
    <t>Baranda de proteccion de caño estructural, seccion circular, tribunas, Locales nº 17 y 18</t>
  </si>
  <si>
    <t>Baranda y pasamano de caño estructural en escaleras, seccion circular, escaleras de acceso a tribunas, Locales nº 17 y 18.</t>
  </si>
  <si>
    <t>Baranda de proteccion de caño estructural, seccion circular, caja de escalera, Local nº 18</t>
  </si>
  <si>
    <t>Pintura látex acrílico para cielorrasos de placa de roca de yeso y hormigon visto.</t>
  </si>
  <si>
    <t>Esmalte sintético en barandas, pasamanos y escaleras metalicas interiores y exteriores.</t>
  </si>
  <si>
    <t>Escalera tipo gato, con guarda vida, en sala de maquina , acceso al entrepiso tecnico</t>
  </si>
  <si>
    <t>Esmalte sintético en estructura del entrepiso tecnico, incluye escalera y guardavida</t>
  </si>
  <si>
    <t>Baranda de proteccion de caño estructural, seccion circular, entrepiso tecnico</t>
  </si>
  <si>
    <t>Termotanque de alta recuperacion de 250 Lts, quemador 30000 Kcal/h Rhemm -Saiar  incluye todos los accesorios,  conducto de evacuacion de gases de acero inoxidable, conexión en paralelo.</t>
  </si>
  <si>
    <t>Provisión e instalación de regulador de acuerdo a normas de Camuzzi Gas del Sur S.A., y todos sus accesorios, con dispositivo de seguridad,  la capacidad resultara de la potencia instalada mas  46,56 m3/h que se instalaran, los tabajos comprenden la readecuacion del nicho de gas, para lograr abastecer la nueva demanda, se deben incluir bridas y todo accesorio que permita un correcto funcionamiento.</t>
  </si>
  <si>
    <t>Provision  e instalacion de tablero general, gabinete de 0,40 x 0,60 m., de chapa DD, normalizado IRAM , con tapa contratapa y cerradura , leed con lectura de cierre y apertura de circuitos, con disyuntor diferencial trifásico, según cálculo, de corte y cierre rápido</t>
  </si>
  <si>
    <t>Monofasica y Trifasica</t>
  </si>
  <si>
    <t>Interior : Grueso y fino con Igamm Mix I.</t>
  </si>
  <si>
    <t>Exterior: Grueso y fino, previo azotado Hidrofugo, revoque Igaam Mix E</t>
  </si>
  <si>
    <t>Sobre terreno natural, interior del edificio, de H°A° con malla electro soldada de fe 6mm, cuadricula 15 x 15 cm,Q88, aislación hidrófuga nylon 200micrones, espesor 12cm.</t>
  </si>
  <si>
    <t>Piso Indelval, modelo  Vainilla color gris, colocado en los revestimiento de escalera. Accesos a tribunas</t>
  </si>
  <si>
    <t>En el interior del edificio de Hormigon visto, encofrados continuos, metalicos o de multilaminado.En locales 1 y 3.</t>
  </si>
  <si>
    <t>Planos Municipales, Arquitectura, Obras Sanitarias, Cooperativa Electrica, y Camuzzi (gas)</t>
  </si>
  <si>
    <t>Seguridad y vigilancia</t>
  </si>
  <si>
    <t>CE02</t>
  </si>
  <si>
    <t>CE03</t>
  </si>
  <si>
    <t>CE04</t>
  </si>
  <si>
    <t>CI05</t>
  </si>
  <si>
    <t>CI06</t>
  </si>
  <si>
    <t>En sanitarios y vestuarios, Locales 5, 6, 11, 15 y 16. Revestimiento de la  linea Clasica color Blanco Niveo (Art. 5430) de San Lorenzo hasta los 2,50 m del NPT; a los 1,20 y del NPT se colocara un Listel Panza (firma moldumet) de aluminio color rojo (locales 5 y 6) color azul (localas 15 y 16) color verde (local 11)  y se rematara en la parte superior a los 2,50m con una moldura de aluminio del mismo color, segun el baño. De igual manera todos los cantos vivos tendran la molduras de aluminio color blanco similar al ceramico.</t>
  </si>
  <si>
    <t>CI07</t>
  </si>
  <si>
    <t>VE01</t>
  </si>
  <si>
    <t>VE02</t>
  </si>
  <si>
    <t>VE03</t>
  </si>
  <si>
    <t>VE04</t>
  </si>
  <si>
    <t>VE05</t>
  </si>
  <si>
    <t>Bocas para instalacion de gas natural, incluye provisión e instalación de caños de hierro negro con protección epoxi, accesorios y piezas de conexión ídem cañerías; incluye piezas de sujeccion aprobadas,  incluye excavación en terreno natural, contrapisos, etc., y posterior tapado,  diámetro 25mm,32mm, 38mm, 51mm, 63mm, 76mm, y 101mm.</t>
  </si>
  <si>
    <t>Boca</t>
  </si>
  <si>
    <t>Codigo</t>
  </si>
  <si>
    <t>Provisión y colocación de servicio integral de lietileno diámetro 0,025 m tipo ALDYL, con accesorios de vinculación mecánica; té derivación domiciliaria con gripper adaptador para gabinete, la llave esférica será para una presión de 4 bar.</t>
  </si>
  <si>
    <t>Anafe electrico, de dos hornallas, marca Domec, linea Euromatic, modelo BH02X, termostato en cada hornalla, acero inoxidable; mediadas frente 29 cm fondo 51cm.; embutido en la mesada.</t>
  </si>
  <si>
    <t>292</t>
  </si>
  <si>
    <t>Capa aisladora horizontal y vertical en muros, se debe tomar una altura de dos hiladas</t>
  </si>
  <si>
    <t>Base de Hº Aº para mastil (doble).</t>
  </si>
  <si>
    <t>Provisión y construcción de nicho medidor de acuerdo a normas de Camuzzi Gas del Sur S.A., con puerta reglamentaria, se tendra en cuenta que dentro de este gabinete se alojaran el medidor y el regulador con sus respectivas llaves.</t>
  </si>
  <si>
    <t>Provisión y colocación de llaves esféricas y accesorios diámetro 1"</t>
  </si>
  <si>
    <t>Artefactos de Gas</t>
  </si>
  <si>
    <t>Provisión e instalación de bocas para tomas  monofásicos, según se indica en planos y E.T.P., incluye cajas, cañerías, cableado, tapa, modulos con puesta a tierra etc.</t>
  </si>
  <si>
    <t>Carpeta niveladora con hidrófugo  e:5cm, Locales nº 1, 2, 3, 4, 5, 6, 7, 8, 9, 11, 12, 13, 14, 15 y 16.</t>
  </si>
  <si>
    <t>Zingueria para equipos: Deflectores de inyeccion directa, incluye rejas de inyeccion de simple deflexion.</t>
  </si>
  <si>
    <t>Señalizacion  externa . Cartel de acero inoxidable con letras caladas con laser.Dimensiones  3,50m x 2,00m</t>
  </si>
  <si>
    <t>s</t>
  </si>
  <si>
    <t>t</t>
  </si>
  <si>
    <t>En  local nº 17 y 18;  Revestimiento de madera de LENGA tablones de 1" tarugados en las gradas (sector para sentarse).La madera tendra tratamiento en secadero y tendra un acabado con laca.</t>
  </si>
  <si>
    <t>Pintura látex exterior para estructura de hormigon visto.</t>
  </si>
  <si>
    <t>Provisión de vehiculo y combustible</t>
  </si>
  <si>
    <t xml:space="preserve">gl </t>
  </si>
  <si>
    <t>OBRA: AMPLIACION COLEGIO PROVINCIAL HASPEN  - RIO GRANDE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</si>
</sst>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NU$&quot;\ #,##0_);\(&quot;NU$&quot;\ #,##0\)"/>
    <numFmt numFmtId="181" formatCode="&quot;NU$&quot;\ #,##0_);[Red]\(&quot;NU$&quot;\ #,##0\)"/>
    <numFmt numFmtId="182" formatCode="&quot;NU$&quot;\ #,##0.00_);\(&quot;NU$&quot;\ #,##0.00\)"/>
    <numFmt numFmtId="183" formatCode="&quot;NU$&quot;\ #,##0.00_);[Red]\(&quot;NU$&quot;\ #,##0.00\)"/>
    <numFmt numFmtId="184" formatCode="_(&quot;NU$&quot;\ * #,##0_);_(&quot;NU$&quot;\ * \(#,##0\);_(&quot;NU$&quot;\ * &quot;-&quot;_);_(@_)"/>
    <numFmt numFmtId="185" formatCode="_(&quot;NU$&quot;\ * #,##0.00_);_(&quot;NU$&quot;\ * \(#,##0.00\);_(&quot;NU$&quot;\ * &quot;-&quot;??_);_(@_)"/>
    <numFmt numFmtId="186" formatCode="[$$-2C0A]\ #,##0.00"/>
    <numFmt numFmtId="187" formatCode="_-* #,##0.000000000000_-;\-* #,##0.000000000000_-;_-* &quot;-&quot;??_-;_-@_-"/>
    <numFmt numFmtId="188" formatCode="[$$-2C0A]#,##0.00"/>
    <numFmt numFmtId="189" formatCode="_-* #,##0.00_-;\-* #,##0.00_-;_-* &quot;-&quot;??_-;_-@_-"/>
    <numFmt numFmtId="190" formatCode="_-&quot;$&quot;* #,##0.00_-;\-&quot;$&quot;* #,##0.00_-;_-&quot;$&quot;* &quot;-&quot;??_-;_-@_-"/>
    <numFmt numFmtId="191" formatCode="_-* #,##0.00000000_-;\-* #,##0.00000000_-;_-* &quot;-&quot;??_-;_-@_-"/>
    <numFmt numFmtId="192" formatCode="_ * #,##0.000_ ;_ * \-#,##0.000_ ;_ * &quot;-&quot;??_ ;_ @_ "/>
    <numFmt numFmtId="193" formatCode="_ * #,##0.0000_ ;_ * \-#,##0.0000_ ;_ * &quot;-&quot;??_ ;_ @_ "/>
    <numFmt numFmtId="194" formatCode="_ * #,##0.00000_ ;_ * \-#,##0.00000_ ;_ * &quot;-&quot;??_ ;_ @_ "/>
    <numFmt numFmtId="195" formatCode="_ * #,##0.000000_ ;_ * \-#,##0.000000_ ;_ * &quot;-&quot;??_ ;_ @_ "/>
    <numFmt numFmtId="196" formatCode="[$-2C0A]hh:mm:ss\ \a\.m\./\p\.m\."/>
    <numFmt numFmtId="197" formatCode="#,##0.00_ ;\-#,##0.00\ "/>
    <numFmt numFmtId="198" formatCode="&quot;$&quot;\ #,##0.00"/>
    <numFmt numFmtId="199" formatCode=";;;"/>
    <numFmt numFmtId="200" formatCode="0.000%"/>
    <numFmt numFmtId="201" formatCode="0.0000%"/>
    <numFmt numFmtId="202" formatCode="0.0%"/>
    <numFmt numFmtId="203" formatCode="0.0"/>
    <numFmt numFmtId="204" formatCode="0.000"/>
  </numFmts>
  <fonts count="25">
    <font>
      <sz val="10"/>
      <name val="Arial"/>
      <family val="0"/>
    </font>
    <font>
      <b/>
      <sz val="12"/>
      <name val="Arial"/>
      <family val="2"/>
    </font>
    <font>
      <b/>
      <sz val="9"/>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
      <b/>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color indexed="63"/>
      </bottom>
    </border>
    <border>
      <left style="medium"/>
      <right style="thin"/>
      <top>
        <color indexed="63"/>
      </top>
      <bottom>
        <color indexed="63"/>
      </bottom>
    </border>
    <border>
      <left style="thin"/>
      <right style="thin"/>
      <top style="medium"/>
      <bottom style="hair"/>
    </border>
    <border>
      <left style="thin"/>
      <right style="thin"/>
      <top style="hair"/>
      <bottom style="hair"/>
    </border>
    <border>
      <left style="thin"/>
      <right style="thin"/>
      <top>
        <color indexed="63"/>
      </top>
      <bottom style="hair"/>
    </border>
    <border>
      <left style="medium"/>
      <right style="thin"/>
      <top>
        <color indexed="63"/>
      </top>
      <bottom style="medium"/>
    </border>
    <border>
      <left style="thin"/>
      <right style="thin"/>
      <top style="hair"/>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color indexed="63"/>
      </bottom>
    </border>
    <border>
      <left style="thin"/>
      <right style="thin"/>
      <top style="hair"/>
      <bottom style="medium"/>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style="hair"/>
      <bottom style="hair"/>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color indexed="63"/>
      </top>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211">
    <xf numFmtId="0" fontId="0" fillId="0" borderId="0" xfId="0" applyAlignment="1">
      <alignment/>
    </xf>
    <xf numFmtId="0" fontId="0" fillId="0" borderId="0" xfId="0" applyFont="1" applyFill="1" applyAlignment="1">
      <alignment vertical="center"/>
    </xf>
    <xf numFmtId="0" fontId="0" fillId="0" borderId="0" xfId="0" applyFont="1" applyFill="1" applyBorder="1" applyAlignment="1">
      <alignment vertical="center"/>
    </xf>
    <xf numFmtId="15" fontId="2" fillId="0" borderId="10" xfId="0" applyNumberFormat="1" applyFont="1" applyFill="1" applyBorder="1" applyAlignment="1">
      <alignment horizontal="center" vertical="center"/>
    </xf>
    <xf numFmtId="186" fontId="5" fillId="0" borderId="0" xfId="0" applyNumberFormat="1" applyFont="1" applyFill="1" applyAlignment="1">
      <alignment horizontal="center" vertical="center"/>
    </xf>
    <xf numFmtId="0" fontId="5" fillId="0" borderId="0" xfId="0" applyFont="1" applyFill="1" applyAlignment="1">
      <alignment vertical="center"/>
    </xf>
    <xf numFmtId="170" fontId="5" fillId="0" borderId="0" xfId="50" applyFont="1" applyFill="1" applyBorder="1" applyAlignment="1">
      <alignment vertical="center"/>
    </xf>
    <xf numFmtId="0" fontId="5" fillId="0" borderId="0" xfId="0" applyFont="1" applyFill="1" applyBorder="1" applyAlignment="1">
      <alignment vertical="center"/>
    </xf>
    <xf numFmtId="0" fontId="2" fillId="0" borderId="11" xfId="0" applyFont="1" applyFill="1" applyBorder="1" applyAlignment="1">
      <alignment horizontal="center" vertical="center"/>
    </xf>
    <xf numFmtId="49" fontId="5" fillId="0" borderId="12" xfId="0" applyNumberFormat="1" applyFont="1" applyFill="1" applyBorder="1" applyAlignment="1">
      <alignment horizontal="center" vertical="top"/>
    </xf>
    <xf numFmtId="0" fontId="5" fillId="0" borderId="12" xfId="0" applyFont="1" applyFill="1" applyBorder="1" applyAlignment="1">
      <alignment horizontal="justify" vertical="center"/>
    </xf>
    <xf numFmtId="4"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top"/>
    </xf>
    <xf numFmtId="0" fontId="5" fillId="0" borderId="13" xfId="0" applyFont="1" applyFill="1" applyBorder="1" applyAlignment="1">
      <alignment horizontal="justify" vertical="center"/>
    </xf>
    <xf numFmtId="4" fontId="5" fillId="0" borderId="13" xfId="0" applyNumberFormat="1" applyFont="1" applyFill="1" applyBorder="1" applyAlignment="1">
      <alignment horizontal="center" vertical="center"/>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xf>
    <xf numFmtId="49" fontId="5" fillId="0" borderId="14" xfId="0" applyNumberFormat="1" applyFont="1" applyFill="1" applyBorder="1" applyAlignment="1">
      <alignment horizontal="center" vertical="top"/>
    </xf>
    <xf numFmtId="0" fontId="5" fillId="0" borderId="14" xfId="0" applyFont="1" applyFill="1" applyBorder="1" applyAlignment="1">
      <alignment horizontal="justify" vertical="center" wrapText="1"/>
    </xf>
    <xf numFmtId="0" fontId="5" fillId="0" borderId="14" xfId="0" applyFont="1" applyFill="1" applyBorder="1" applyAlignment="1">
      <alignment horizontal="center"/>
    </xf>
    <xf numFmtId="0" fontId="5" fillId="0" borderId="13" xfId="0" applyFont="1" applyFill="1" applyBorder="1" applyAlignment="1">
      <alignment horizontal="justify" vertical="center" wrapText="1"/>
    </xf>
    <xf numFmtId="0" fontId="5" fillId="0" borderId="13" xfId="0" applyFont="1" applyFill="1" applyBorder="1" applyAlignment="1">
      <alignment horizontal="center"/>
    </xf>
    <xf numFmtId="4" fontId="5" fillId="0" borderId="13" xfId="0" applyNumberFormat="1" applyFont="1" applyFill="1" applyBorder="1" applyAlignment="1">
      <alignment horizontal="center"/>
    </xf>
    <xf numFmtId="0" fontId="2" fillId="0" borderId="15" xfId="0" applyFont="1" applyFill="1" applyBorder="1" applyAlignment="1">
      <alignment horizontal="center" vertical="center"/>
    </xf>
    <xf numFmtId="4" fontId="5" fillId="0" borderId="12" xfId="0" applyNumberFormat="1" applyFont="1" applyFill="1" applyBorder="1" applyAlignment="1">
      <alignment horizontal="center"/>
    </xf>
    <xf numFmtId="0" fontId="5" fillId="0" borderId="16" xfId="0" applyFont="1" applyFill="1" applyBorder="1" applyAlignment="1">
      <alignment horizontal="justify" vertical="center" wrapText="1"/>
    </xf>
    <xf numFmtId="10" fontId="0" fillId="0" borderId="0" xfId="0" applyNumberFormat="1" applyFont="1" applyFill="1" applyBorder="1" applyAlignment="1">
      <alignment horizontal="center" vertical="center"/>
    </xf>
    <xf numFmtId="4" fontId="5" fillId="0" borderId="14" xfId="0" applyNumberFormat="1" applyFont="1" applyFill="1" applyBorder="1" applyAlignment="1">
      <alignment horizontal="center"/>
    </xf>
    <xf numFmtId="49" fontId="5" fillId="0" borderId="17" xfId="0" applyNumberFormat="1" applyFont="1" applyFill="1" applyBorder="1" applyAlignment="1">
      <alignment horizontal="center" vertical="top"/>
    </xf>
    <xf numFmtId="0" fontId="5" fillId="0" borderId="17" xfId="0" applyFont="1" applyFill="1" applyBorder="1" applyAlignment="1">
      <alignment horizontal="justify" vertical="center"/>
    </xf>
    <xf numFmtId="4" fontId="5" fillId="0" borderId="17" xfId="0" applyNumberFormat="1" applyFont="1" applyFill="1" applyBorder="1" applyAlignment="1">
      <alignment horizontal="center"/>
    </xf>
    <xf numFmtId="49" fontId="5" fillId="0" borderId="16" xfId="0" applyNumberFormat="1" applyFont="1" applyFill="1" applyBorder="1" applyAlignment="1">
      <alignment horizontal="center" vertical="top"/>
    </xf>
    <xf numFmtId="4" fontId="5" fillId="0" borderId="16" xfId="0" applyNumberFormat="1" applyFont="1" applyFill="1" applyBorder="1" applyAlignment="1">
      <alignment horizontal="center"/>
    </xf>
    <xf numFmtId="0" fontId="5" fillId="0" borderId="14" xfId="0" applyFont="1" applyFill="1" applyBorder="1" applyAlignment="1">
      <alignment horizontal="justify" vertical="center"/>
    </xf>
    <xf numFmtId="0" fontId="2" fillId="0" borderId="18" xfId="0" applyFont="1" applyFill="1" applyBorder="1" applyAlignment="1">
      <alignment horizontal="center" vertical="center"/>
    </xf>
    <xf numFmtId="2" fontId="5" fillId="0" borderId="0" xfId="0" applyNumberFormat="1" applyFont="1" applyFill="1" applyAlignment="1">
      <alignment vertical="center"/>
    </xf>
    <xf numFmtId="0" fontId="5" fillId="0" borderId="16" xfId="0" applyFont="1" applyFill="1" applyBorder="1" applyAlignment="1">
      <alignment horizontal="justify" vertical="center"/>
    </xf>
    <xf numFmtId="0" fontId="5" fillId="0" borderId="19" xfId="0" applyFont="1" applyFill="1" applyBorder="1" applyAlignment="1">
      <alignment horizontal="justify" vertical="center"/>
    </xf>
    <xf numFmtId="0" fontId="5" fillId="0" borderId="20" xfId="0" applyFont="1" applyFill="1" applyBorder="1" applyAlignment="1">
      <alignment horizontal="justify" vertical="center"/>
    </xf>
    <xf numFmtId="0" fontId="5" fillId="0" borderId="17" xfId="0" applyFont="1" applyFill="1" applyBorder="1" applyAlignment="1">
      <alignment horizontal="justify" vertical="center" wrapText="1"/>
    </xf>
    <xf numFmtId="0" fontId="2" fillId="0" borderId="21" xfId="0" applyFont="1" applyFill="1" applyBorder="1" applyAlignment="1">
      <alignment horizontal="center" vertical="center"/>
    </xf>
    <xf numFmtId="49" fontId="2" fillId="0" borderId="12" xfId="0" applyNumberFormat="1" applyFont="1" applyFill="1" applyBorder="1" applyAlignment="1">
      <alignment horizontal="center" vertical="top"/>
    </xf>
    <xf numFmtId="0" fontId="2" fillId="0" borderId="12" xfId="0" applyFont="1" applyFill="1" applyBorder="1" applyAlignment="1">
      <alignment horizontal="justify" vertical="center"/>
    </xf>
    <xf numFmtId="49" fontId="2" fillId="0" borderId="13" xfId="0" applyNumberFormat="1" applyFont="1" applyFill="1" applyBorder="1" applyAlignment="1">
      <alignment horizontal="center" vertical="top"/>
    </xf>
    <xf numFmtId="0" fontId="2" fillId="0" borderId="13" xfId="0" applyFont="1" applyFill="1" applyBorder="1" applyAlignment="1">
      <alignment horizontal="justify" vertical="center"/>
    </xf>
    <xf numFmtId="0" fontId="2" fillId="0" borderId="22" xfId="0" applyFont="1" applyFill="1" applyBorder="1" applyAlignment="1">
      <alignment horizontal="justify" vertical="center"/>
    </xf>
    <xf numFmtId="4" fontId="5" fillId="0" borderId="23" xfId="0" applyNumberFormat="1" applyFont="1" applyFill="1" applyBorder="1" applyAlignment="1">
      <alignment horizontal="center"/>
    </xf>
    <xf numFmtId="0" fontId="2" fillId="0" borderId="13" xfId="0" applyFont="1" applyFill="1" applyBorder="1" applyAlignment="1">
      <alignment horizontal="center" vertical="center"/>
    </xf>
    <xf numFmtId="49" fontId="5" fillId="0" borderId="19" xfId="0" applyNumberFormat="1" applyFont="1" applyFill="1" applyBorder="1" applyAlignment="1">
      <alignment horizontal="center" vertical="top"/>
    </xf>
    <xf numFmtId="0" fontId="5" fillId="0" borderId="13" xfId="0" applyFont="1" applyFill="1" applyBorder="1" applyAlignment="1">
      <alignment horizontal="center" vertical="top"/>
    </xf>
    <xf numFmtId="0" fontId="5" fillId="0" borderId="24" xfId="0" applyFont="1" applyFill="1" applyBorder="1" applyAlignment="1">
      <alignment horizontal="center" vertical="top"/>
    </xf>
    <xf numFmtId="0" fontId="5" fillId="0" borderId="24" xfId="0" applyFont="1" applyFill="1" applyBorder="1" applyAlignment="1">
      <alignment horizontal="justify" vertical="center"/>
    </xf>
    <xf numFmtId="0" fontId="5" fillId="0" borderId="24" xfId="0" applyFont="1" applyFill="1" applyBorder="1" applyAlignment="1">
      <alignment horizontal="center"/>
    </xf>
    <xf numFmtId="0" fontId="5" fillId="0" borderId="19" xfId="0" applyFont="1" applyFill="1" applyBorder="1" applyAlignment="1">
      <alignment horizontal="center" vertical="top"/>
    </xf>
    <xf numFmtId="0" fontId="5" fillId="0" borderId="19" xfId="0" applyFont="1" applyFill="1" applyBorder="1" applyAlignment="1">
      <alignment horizontal="center"/>
    </xf>
    <xf numFmtId="0" fontId="5" fillId="0" borderId="20" xfId="0" applyFont="1" applyFill="1" applyBorder="1" applyAlignment="1">
      <alignment horizontal="center" vertical="top"/>
    </xf>
    <xf numFmtId="0" fontId="5" fillId="0" borderId="20" xfId="0" applyFont="1" applyFill="1" applyBorder="1" applyAlignment="1">
      <alignment horizontal="center"/>
    </xf>
    <xf numFmtId="0" fontId="5" fillId="0" borderId="25" xfId="0" applyFont="1" applyFill="1" applyBorder="1" applyAlignment="1">
      <alignment vertical="center"/>
    </xf>
    <xf numFmtId="0" fontId="5" fillId="0" borderId="26" xfId="0" applyFont="1" applyFill="1" applyBorder="1" applyAlignment="1">
      <alignment vertical="center"/>
    </xf>
    <xf numFmtId="10" fontId="2" fillId="0" borderId="27" xfId="50" applyNumberFormat="1"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170" fontId="5" fillId="0" borderId="0" xfId="50" applyFont="1" applyFill="1" applyAlignment="1">
      <alignment vertical="center"/>
    </xf>
    <xf numFmtId="10" fontId="5" fillId="0" borderId="0" xfId="50" applyNumberFormat="1" applyFont="1" applyFill="1" applyAlignment="1">
      <alignment vertical="center"/>
    </xf>
    <xf numFmtId="10" fontId="5" fillId="0" borderId="0" xfId="0" applyNumberFormat="1" applyFont="1" applyFill="1" applyAlignment="1">
      <alignment vertical="center"/>
    </xf>
    <xf numFmtId="49" fontId="5" fillId="0" borderId="0" xfId="0" applyNumberFormat="1" applyFont="1" applyFill="1" applyAlignment="1">
      <alignment horizontal="center" vertical="center"/>
    </xf>
    <xf numFmtId="4" fontId="5" fillId="0" borderId="0" xfId="0" applyNumberFormat="1" applyFont="1" applyFill="1" applyAlignment="1">
      <alignment horizontal="center" vertical="center"/>
    </xf>
    <xf numFmtId="171" fontId="5" fillId="0" borderId="0" xfId="48" applyFont="1" applyFill="1" applyAlignment="1">
      <alignment horizontal="center" vertical="center"/>
    </xf>
    <xf numFmtId="10" fontId="5" fillId="0" borderId="0" xfId="50" applyNumberFormat="1" applyFont="1" applyFill="1" applyBorder="1" applyAlignment="1">
      <alignment vertical="center"/>
    </xf>
    <xf numFmtId="49"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171" fontId="5" fillId="0" borderId="0" xfId="48" applyFont="1" applyFill="1" applyBorder="1" applyAlignment="1">
      <alignment horizontal="center"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9" xfId="0" applyFont="1" applyFill="1" applyBorder="1" applyAlignment="1">
      <alignment horizontal="justify" vertical="center" wrapText="1"/>
    </xf>
    <xf numFmtId="4" fontId="5" fillId="0" borderId="19" xfId="0" applyNumberFormat="1" applyFont="1" applyFill="1" applyBorder="1" applyAlignment="1">
      <alignment horizontal="center"/>
    </xf>
    <xf numFmtId="0" fontId="5" fillId="0" borderId="3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2" fillId="24" borderId="41" xfId="0" applyFont="1" applyFill="1" applyBorder="1" applyAlignment="1">
      <alignment horizontal="center" vertical="center"/>
    </xf>
    <xf numFmtId="49" fontId="2" fillId="24" borderId="42" xfId="0" applyNumberFormat="1" applyFont="1" applyFill="1" applyBorder="1" applyAlignment="1">
      <alignment horizontal="center" vertical="center"/>
    </xf>
    <xf numFmtId="0" fontId="2" fillId="24" borderId="43" xfId="0" applyFont="1" applyFill="1" applyBorder="1" applyAlignment="1">
      <alignment horizontal="center" vertical="center"/>
    </xf>
    <xf numFmtId="0" fontId="2" fillId="24" borderId="44" xfId="0" applyFont="1" applyFill="1" applyBorder="1" applyAlignment="1">
      <alignment horizontal="justify" vertical="center"/>
    </xf>
    <xf numFmtId="4" fontId="5" fillId="24" borderId="45" xfId="0" applyNumberFormat="1" applyFont="1" applyFill="1" applyBorder="1" applyAlignment="1">
      <alignment horizontal="center" vertical="center"/>
    </xf>
    <xf numFmtId="49" fontId="2" fillId="24" borderId="42" xfId="0" applyNumberFormat="1" applyFont="1" applyFill="1" applyBorder="1" applyAlignment="1">
      <alignment horizontal="center" vertical="top"/>
    </xf>
    <xf numFmtId="0" fontId="5" fillId="24" borderId="43" xfId="0" applyFont="1" applyFill="1" applyBorder="1" applyAlignment="1">
      <alignment horizontal="center" vertical="center"/>
    </xf>
    <xf numFmtId="0" fontId="5" fillId="24" borderId="45" xfId="0" applyFont="1" applyFill="1" applyBorder="1" applyAlignment="1">
      <alignment horizontal="center" vertical="center"/>
    </xf>
    <xf numFmtId="4" fontId="5" fillId="24" borderId="45" xfId="0" applyNumberFormat="1" applyFont="1" applyFill="1" applyBorder="1" applyAlignment="1">
      <alignment horizontal="center"/>
    </xf>
    <xf numFmtId="49" fontId="2" fillId="24" borderId="41" xfId="0" applyNumberFormat="1" applyFont="1" applyFill="1" applyBorder="1" applyAlignment="1">
      <alignment horizontal="center" vertical="center"/>
    </xf>
    <xf numFmtId="49" fontId="5" fillId="24" borderId="43" xfId="0" applyNumberFormat="1" applyFont="1" applyFill="1" applyBorder="1" applyAlignment="1">
      <alignment horizontal="center" vertical="center"/>
    </xf>
    <xf numFmtId="0" fontId="2" fillId="24" borderId="46" xfId="0" applyFont="1" applyFill="1" applyBorder="1" applyAlignment="1">
      <alignment horizontal="center" vertical="center"/>
    </xf>
    <xf numFmtId="0" fontId="2" fillId="24" borderId="42" xfId="0" applyFont="1" applyFill="1" applyBorder="1" applyAlignment="1">
      <alignment horizontal="justify" vertical="center"/>
    </xf>
    <xf numFmtId="4" fontId="5" fillId="24" borderId="42" xfId="0" applyNumberFormat="1" applyFont="1" applyFill="1" applyBorder="1" applyAlignment="1">
      <alignment horizontal="center"/>
    </xf>
    <xf numFmtId="0" fontId="5" fillId="24" borderId="42" xfId="0" applyFont="1" applyFill="1" applyBorder="1" applyAlignment="1">
      <alignment horizontal="center" vertical="center"/>
    </xf>
    <xf numFmtId="0" fontId="2" fillId="24" borderId="44" xfId="0" applyFont="1" applyFill="1" applyBorder="1" applyAlignment="1">
      <alignment vertical="center"/>
    </xf>
    <xf numFmtId="4" fontId="5" fillId="24" borderId="45" xfId="48" applyNumberFormat="1" applyFont="1" applyFill="1" applyBorder="1" applyAlignment="1">
      <alignment horizontal="center" vertical="center"/>
    </xf>
    <xf numFmtId="4" fontId="5" fillId="24" borderId="45" xfId="50" applyNumberFormat="1" applyFont="1" applyFill="1" applyBorder="1" applyAlignment="1">
      <alignment vertical="center"/>
    </xf>
    <xf numFmtId="4" fontId="5" fillId="24" borderId="45" xfId="0" applyNumberFormat="1" applyFont="1" applyFill="1" applyBorder="1" applyAlignment="1">
      <alignment vertical="center"/>
    </xf>
    <xf numFmtId="4" fontId="5" fillId="24" borderId="47" xfId="0" applyNumberFormat="1" applyFont="1" applyFill="1" applyBorder="1" applyAlignment="1">
      <alignment vertical="center"/>
    </xf>
    <xf numFmtId="4" fontId="5" fillId="24" borderId="48" xfId="0" applyNumberFormat="1" applyFont="1" applyFill="1" applyBorder="1" applyAlignment="1">
      <alignment vertical="center"/>
    </xf>
    <xf numFmtId="4" fontId="5" fillId="0" borderId="12" xfId="48" applyNumberFormat="1" applyFont="1" applyFill="1" applyBorder="1" applyAlignment="1">
      <alignment horizontal="right"/>
    </xf>
    <xf numFmtId="4" fontId="5" fillId="0" borderId="12" xfId="0" applyNumberFormat="1" applyFont="1" applyFill="1" applyBorder="1" applyAlignment="1">
      <alignment/>
    </xf>
    <xf numFmtId="4" fontId="5" fillId="0" borderId="13" xfId="0" applyNumberFormat="1" applyFont="1" applyFill="1" applyBorder="1" applyAlignment="1">
      <alignment/>
    </xf>
    <xf numFmtId="4" fontId="5" fillId="0" borderId="1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13" xfId="48" applyNumberFormat="1" applyFont="1" applyFill="1" applyBorder="1" applyAlignment="1">
      <alignment horizontal="right"/>
    </xf>
    <xf numFmtId="4" fontId="5" fillId="24" borderId="45" xfId="48" applyNumberFormat="1" applyFont="1" applyFill="1" applyBorder="1" applyAlignment="1">
      <alignment horizontal="right"/>
    </xf>
    <xf numFmtId="4" fontId="5" fillId="24" borderId="45" xfId="48" applyNumberFormat="1" applyFont="1" applyFill="1" applyBorder="1" applyAlignment="1">
      <alignment horizontal="center"/>
    </xf>
    <xf numFmtId="4" fontId="5" fillId="0" borderId="50" xfId="0" applyNumberFormat="1" applyFont="1" applyFill="1" applyBorder="1" applyAlignment="1">
      <alignment vertical="center"/>
    </xf>
    <xf numFmtId="4" fontId="5" fillId="24" borderId="45" xfId="0" applyNumberFormat="1" applyFont="1" applyFill="1" applyBorder="1" applyAlignment="1">
      <alignment horizontal="right"/>
    </xf>
    <xf numFmtId="4" fontId="5" fillId="24" borderId="45" xfId="0" applyNumberFormat="1" applyFont="1" applyFill="1" applyBorder="1" applyAlignment="1">
      <alignment/>
    </xf>
    <xf numFmtId="4" fontId="5" fillId="24" borderId="43" xfId="0" applyNumberFormat="1" applyFont="1" applyFill="1" applyBorder="1" applyAlignment="1">
      <alignment/>
    </xf>
    <xf numFmtId="4" fontId="5" fillId="0" borderId="12" xfId="0" applyNumberFormat="1" applyFont="1" applyFill="1" applyBorder="1" applyAlignment="1">
      <alignment horizontal="right"/>
    </xf>
    <xf numFmtId="4" fontId="5" fillId="0" borderId="17" xfId="0" applyNumberFormat="1" applyFont="1" applyFill="1" applyBorder="1" applyAlignment="1">
      <alignment vertical="center"/>
    </xf>
    <xf numFmtId="4" fontId="5" fillId="0" borderId="14" xfId="0" applyNumberFormat="1" applyFont="1" applyFill="1" applyBorder="1" applyAlignment="1">
      <alignment horizontal="right"/>
    </xf>
    <xf numFmtId="4" fontId="5" fillId="0" borderId="14" xfId="0" applyNumberFormat="1" applyFont="1" applyFill="1" applyBorder="1" applyAlignment="1">
      <alignment/>
    </xf>
    <xf numFmtId="4" fontId="5" fillId="0" borderId="13" xfId="0" applyNumberFormat="1" applyFont="1" applyFill="1" applyBorder="1" applyAlignment="1">
      <alignment horizontal="right"/>
    </xf>
    <xf numFmtId="4" fontId="5" fillId="0" borderId="16" xfId="0" applyNumberFormat="1" applyFont="1" applyFill="1" applyBorder="1" applyAlignment="1">
      <alignment/>
    </xf>
    <xf numFmtId="4" fontId="5" fillId="0" borderId="19" xfId="0" applyNumberFormat="1" applyFont="1" applyFill="1" applyBorder="1" applyAlignment="1">
      <alignment/>
    </xf>
    <xf numFmtId="4" fontId="5" fillId="0" borderId="19" xfId="48" applyNumberFormat="1" applyFont="1" applyFill="1" applyBorder="1" applyAlignment="1">
      <alignment horizontal="right"/>
    </xf>
    <xf numFmtId="4" fontId="5" fillId="0" borderId="39" xfId="0" applyNumberFormat="1" applyFont="1" applyFill="1" applyBorder="1" applyAlignment="1">
      <alignment/>
    </xf>
    <xf numFmtId="4" fontId="5" fillId="0" borderId="17" xfId="0" applyNumberFormat="1" applyFont="1" applyFill="1" applyBorder="1" applyAlignment="1">
      <alignment/>
    </xf>
    <xf numFmtId="4" fontId="0" fillId="0" borderId="49" xfId="0" applyNumberFormat="1" applyFont="1" applyFill="1" applyBorder="1" applyAlignment="1">
      <alignment horizontal="center" vertical="center"/>
    </xf>
    <xf numFmtId="4" fontId="5" fillId="0" borderId="14" xfId="48" applyNumberFormat="1" applyFont="1" applyFill="1" applyBorder="1" applyAlignment="1">
      <alignment horizontal="right"/>
    </xf>
    <xf numFmtId="4" fontId="5" fillId="0" borderId="51" xfId="0" applyNumberFormat="1" applyFont="1" applyFill="1" applyBorder="1" applyAlignment="1">
      <alignment/>
    </xf>
    <xf numFmtId="4" fontId="5" fillId="0" borderId="51" xfId="0" applyNumberFormat="1" applyFont="1" applyFill="1" applyBorder="1" applyAlignment="1">
      <alignment horizontal="center" vertical="center"/>
    </xf>
    <xf numFmtId="4" fontId="5" fillId="0" borderId="52" xfId="0" applyNumberFormat="1" applyFont="1" applyFill="1" applyBorder="1" applyAlignment="1">
      <alignment horizontal="center" vertical="center"/>
    </xf>
    <xf numFmtId="4" fontId="5" fillId="0" borderId="19" xfId="0" applyNumberFormat="1" applyFont="1" applyFill="1" applyBorder="1" applyAlignment="1">
      <alignment horizontal="center" vertical="center"/>
    </xf>
    <xf numFmtId="4" fontId="5" fillId="0" borderId="50" xfId="0" applyNumberFormat="1" applyFont="1" applyFill="1" applyBorder="1" applyAlignment="1">
      <alignment horizontal="center" vertical="center"/>
    </xf>
    <xf numFmtId="4" fontId="5" fillId="0" borderId="49" xfId="0" applyNumberFormat="1" applyFont="1" applyFill="1" applyBorder="1" applyAlignment="1">
      <alignment horizontal="center" vertical="center"/>
    </xf>
    <xf numFmtId="4" fontId="5" fillId="0" borderId="16" xfId="48" applyNumberFormat="1" applyFont="1" applyFill="1" applyBorder="1" applyAlignment="1">
      <alignment horizontal="right"/>
    </xf>
    <xf numFmtId="4" fontId="5" fillId="0" borderId="17" xfId="48" applyNumberFormat="1" applyFont="1" applyFill="1" applyBorder="1" applyAlignment="1">
      <alignment horizontal="right"/>
    </xf>
    <xf numFmtId="4" fontId="0" fillId="0" borderId="1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27" xfId="0" applyNumberFormat="1" applyFont="1" applyFill="1" applyBorder="1" applyAlignment="1">
      <alignment horizontal="center" vertical="center"/>
    </xf>
    <xf numFmtId="4" fontId="0" fillId="0" borderId="27" xfId="0" applyNumberFormat="1" applyFont="1" applyFill="1" applyBorder="1" applyAlignment="1">
      <alignment horizontal="center" vertical="center"/>
    </xf>
    <xf numFmtId="4" fontId="5" fillId="0" borderId="12" xfId="48" applyNumberFormat="1" applyFont="1" applyFill="1" applyBorder="1" applyAlignment="1" applyProtection="1">
      <alignment horizontal="right"/>
      <protection hidden="1"/>
    </xf>
    <xf numFmtId="4" fontId="5" fillId="0" borderId="12" xfId="48" applyNumberFormat="1" applyFont="1" applyFill="1" applyBorder="1" applyAlignment="1" applyProtection="1">
      <alignment horizontal="center"/>
      <protection hidden="1"/>
    </xf>
    <xf numFmtId="4" fontId="5" fillId="0" borderId="27" xfId="0" applyNumberFormat="1" applyFont="1" applyFill="1" applyBorder="1" applyAlignment="1">
      <alignment vertical="center"/>
    </xf>
    <xf numFmtId="4" fontId="5" fillId="0" borderId="13" xfId="48" applyNumberFormat="1" applyFont="1" applyFill="1" applyBorder="1" applyAlignment="1" applyProtection="1">
      <alignment horizontal="right"/>
      <protection hidden="1"/>
    </xf>
    <xf numFmtId="4" fontId="5" fillId="0" borderId="13" xfId="48" applyNumberFormat="1" applyFont="1" applyFill="1" applyBorder="1" applyAlignment="1">
      <alignment horizontal="center"/>
    </xf>
    <xf numFmtId="4" fontId="5" fillId="0" borderId="23" xfId="48" applyNumberFormat="1" applyFont="1" applyFill="1" applyBorder="1" applyAlignment="1">
      <alignment horizontal="right"/>
    </xf>
    <xf numFmtId="4" fontId="5" fillId="0" borderId="23" xfId="48" applyNumberFormat="1" applyFont="1" applyFill="1" applyBorder="1" applyAlignment="1">
      <alignment horizontal="center"/>
    </xf>
    <xf numFmtId="4" fontId="2" fillId="0" borderId="32" xfId="0" applyNumberFormat="1" applyFont="1" applyFill="1" applyBorder="1" applyAlignment="1">
      <alignment horizontal="center" vertical="center"/>
    </xf>
    <xf numFmtId="4" fontId="2" fillId="0" borderId="27"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49" xfId="0" applyNumberFormat="1" applyFont="1" applyFill="1" applyBorder="1" applyAlignment="1">
      <alignment horizontal="center" vertical="center"/>
    </xf>
    <xf numFmtId="4" fontId="5" fillId="0" borderId="16" xfId="48" applyNumberFormat="1" applyFont="1" applyFill="1" applyBorder="1" applyAlignment="1" applyProtection="1">
      <alignment horizontal="right"/>
      <protection hidden="1"/>
    </xf>
    <xf numFmtId="4" fontId="0" fillId="0" borderId="27" xfId="0" applyNumberFormat="1" applyFont="1" applyFill="1" applyBorder="1" applyAlignment="1">
      <alignment vertical="center"/>
    </xf>
    <xf numFmtId="4" fontId="5" fillId="24" borderId="42" xfId="48" applyNumberFormat="1" applyFont="1" applyFill="1" applyBorder="1" applyAlignment="1">
      <alignment horizontal="right"/>
    </xf>
    <xf numFmtId="4" fontId="5" fillId="24" borderId="42" xfId="48" applyNumberFormat="1" applyFont="1" applyFill="1" applyBorder="1" applyAlignment="1">
      <alignment horizontal="center"/>
    </xf>
    <xf numFmtId="4" fontId="5" fillId="0" borderId="12" xfId="48" applyNumberFormat="1" applyFont="1" applyFill="1" applyBorder="1" applyAlignment="1">
      <alignment horizontal="center"/>
    </xf>
    <xf numFmtId="4" fontId="5" fillId="0" borderId="17" xfId="48" applyNumberFormat="1" applyFont="1" applyFill="1" applyBorder="1" applyAlignment="1">
      <alignment horizontal="center"/>
    </xf>
    <xf numFmtId="4" fontId="0" fillId="0" borderId="49" xfId="0" applyNumberFormat="1" applyFont="1" applyFill="1" applyBorder="1" applyAlignment="1">
      <alignment vertical="center"/>
    </xf>
    <xf numFmtId="4" fontId="5" fillId="0" borderId="20" xfId="0" applyNumberFormat="1" applyFont="1" applyFill="1" applyBorder="1" applyAlignment="1">
      <alignment/>
    </xf>
    <xf numFmtId="4" fontId="5" fillId="0" borderId="24" xfId="48" applyNumberFormat="1" applyFont="1" applyFill="1" applyBorder="1" applyAlignment="1">
      <alignment horizontal="center"/>
    </xf>
    <xf numFmtId="4" fontId="5" fillId="24" borderId="43" xfId="48" applyNumberFormat="1" applyFont="1" applyFill="1" applyBorder="1" applyAlignment="1">
      <alignment horizontal="center"/>
    </xf>
    <xf numFmtId="4" fontId="5" fillId="0" borderId="19" xfId="48" applyNumberFormat="1" applyFont="1" applyFill="1" applyBorder="1" applyAlignment="1">
      <alignment horizontal="center"/>
    </xf>
    <xf numFmtId="4" fontId="5" fillId="0" borderId="20" xfId="48" applyNumberFormat="1" applyFont="1" applyFill="1" applyBorder="1" applyAlignment="1">
      <alignment horizontal="center"/>
    </xf>
    <xf numFmtId="4" fontId="5" fillId="0" borderId="52" xfId="0" applyNumberFormat="1" applyFont="1" applyFill="1" applyBorder="1" applyAlignment="1">
      <alignment vertical="center"/>
    </xf>
    <xf numFmtId="4" fontId="2" fillId="0" borderId="53" xfId="50" applyNumberFormat="1" applyFont="1" applyFill="1" applyBorder="1" applyAlignment="1">
      <alignment vertical="center"/>
    </xf>
    <xf numFmtId="4" fontId="2" fillId="0" borderId="54" xfId="50" applyNumberFormat="1" applyFont="1" applyFill="1" applyBorder="1" applyAlignment="1">
      <alignment vertical="center"/>
    </xf>
    <xf numFmtId="4" fontId="2" fillId="0" borderId="55" xfId="50" applyNumberFormat="1" applyFont="1" applyFill="1" applyBorder="1" applyAlignment="1">
      <alignment vertical="center"/>
    </xf>
    <xf numFmtId="0" fontId="5" fillId="0" borderId="13" xfId="0" applyFont="1" applyFill="1" applyBorder="1" applyAlignment="1">
      <alignment horizontal="justify" vertical="center"/>
    </xf>
    <xf numFmtId="4" fontId="5" fillId="0" borderId="13" xfId="0" applyNumberFormat="1" applyFont="1" applyFill="1" applyBorder="1" applyAlignment="1">
      <alignment horizontal="center" vertical="center"/>
    </xf>
    <xf numFmtId="186" fontId="24" fillId="0" borderId="48" xfId="50" applyNumberFormat="1" applyFont="1" applyFill="1" applyBorder="1" applyAlignment="1">
      <alignment horizontal="center" vertical="center"/>
    </xf>
    <xf numFmtId="2" fontId="24" fillId="0" borderId="48" xfId="50" applyNumberFormat="1" applyFont="1" applyFill="1" applyBorder="1" applyAlignment="1">
      <alignment horizontal="center" vertical="center"/>
    </xf>
    <xf numFmtId="2" fontId="23" fillId="0" borderId="0" xfId="0" applyNumberFormat="1" applyFont="1" applyFill="1" applyAlignment="1">
      <alignment vertical="center"/>
    </xf>
    <xf numFmtId="0" fontId="23" fillId="0" borderId="0" xfId="0" applyFont="1" applyFill="1" applyAlignment="1">
      <alignment vertical="center"/>
    </xf>
    <xf numFmtId="170" fontId="2" fillId="16" borderId="56" xfId="50" applyFont="1" applyFill="1" applyBorder="1" applyAlignment="1">
      <alignment horizontal="center" vertical="center" wrapText="1"/>
    </xf>
    <xf numFmtId="0" fontId="5" fillId="16" borderId="57" xfId="0" applyFont="1" applyFill="1" applyBorder="1" applyAlignment="1">
      <alignment horizontal="center" vertical="center" wrapText="1"/>
    </xf>
    <xf numFmtId="170" fontId="2" fillId="16" borderId="56" xfId="50" applyFont="1" applyFill="1" applyBorder="1" applyAlignment="1">
      <alignment horizontal="center" vertical="center"/>
    </xf>
    <xf numFmtId="170" fontId="2" fillId="16" borderId="57" xfId="50" applyFont="1" applyFill="1" applyBorder="1" applyAlignment="1">
      <alignment horizontal="center" vertical="center"/>
    </xf>
    <xf numFmtId="10" fontId="2" fillId="16" borderId="56" xfId="50" applyNumberFormat="1" applyFont="1" applyFill="1" applyBorder="1" applyAlignment="1">
      <alignment horizontal="center" vertical="center"/>
    </xf>
    <xf numFmtId="10" fontId="2" fillId="16" borderId="57" xfId="50" applyNumberFormat="1" applyFont="1" applyFill="1" applyBorder="1" applyAlignment="1">
      <alignment horizontal="center" vertical="center"/>
    </xf>
    <xf numFmtId="0" fontId="24" fillId="0" borderId="46" xfId="0" applyFont="1" applyFill="1" applyBorder="1" applyAlignment="1">
      <alignment horizontal="left" vertical="center"/>
    </xf>
    <xf numFmtId="0" fontId="24" fillId="0" borderId="45" xfId="0" applyFont="1" applyFill="1" applyBorder="1" applyAlignment="1">
      <alignment horizontal="left" vertical="center"/>
    </xf>
    <xf numFmtId="0" fontId="24" fillId="0" borderId="47" xfId="0" applyFont="1" applyFill="1" applyBorder="1" applyAlignment="1">
      <alignment horizontal="left" vertical="center"/>
    </xf>
    <xf numFmtId="4" fontId="5" fillId="0" borderId="19" xfId="0" applyNumberFormat="1" applyFont="1" applyFill="1" applyBorder="1" applyAlignment="1">
      <alignment horizontal="center" vertical="center"/>
    </xf>
    <xf numFmtId="0" fontId="2" fillId="0" borderId="58" xfId="0" applyNumberFormat="1" applyFont="1" applyFill="1" applyBorder="1" applyAlignment="1">
      <alignment horizontal="left" vertical="center"/>
    </xf>
    <xf numFmtId="0" fontId="2" fillId="0" borderId="59" xfId="0" applyNumberFormat="1" applyFont="1" applyFill="1" applyBorder="1" applyAlignment="1">
      <alignment horizontal="left" vertical="center"/>
    </xf>
    <xf numFmtId="0" fontId="2" fillId="0" borderId="30" xfId="0" applyNumberFormat="1" applyFont="1" applyFill="1" applyBorder="1" applyAlignment="1">
      <alignment horizontal="left" vertical="center"/>
    </xf>
    <xf numFmtId="0" fontId="2" fillId="0" borderId="60" xfId="0" applyNumberFormat="1" applyFont="1" applyFill="1" applyBorder="1" applyAlignment="1">
      <alignment horizontal="left" vertical="center"/>
    </xf>
    <xf numFmtId="0" fontId="2" fillId="0" borderId="61"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49" fontId="2" fillId="16" borderId="56" xfId="0" applyNumberFormat="1" applyFont="1" applyFill="1" applyBorder="1" applyAlignment="1">
      <alignment horizontal="center" vertical="center" wrapText="1"/>
    </xf>
    <xf numFmtId="49" fontId="2" fillId="16" borderId="57" xfId="0" applyNumberFormat="1" applyFont="1" applyFill="1" applyBorder="1" applyAlignment="1">
      <alignment horizontal="center" vertical="center" wrapText="1"/>
    </xf>
    <xf numFmtId="49" fontId="2" fillId="16" borderId="56" xfId="0" applyNumberFormat="1" applyFont="1" applyFill="1" applyBorder="1" applyAlignment="1">
      <alignment horizontal="center" vertical="center"/>
    </xf>
    <xf numFmtId="49" fontId="2" fillId="16" borderId="57" xfId="0" applyNumberFormat="1" applyFont="1" applyFill="1" applyBorder="1" applyAlignment="1">
      <alignment horizontal="center" vertical="center"/>
    </xf>
    <xf numFmtId="0" fontId="2" fillId="16" borderId="56" xfId="0" applyFont="1" applyFill="1" applyBorder="1" applyAlignment="1">
      <alignment horizontal="center" vertical="center"/>
    </xf>
    <xf numFmtId="0" fontId="2" fillId="16" borderId="57" xfId="0" applyFont="1" applyFill="1" applyBorder="1" applyAlignment="1">
      <alignment horizontal="center" vertical="center"/>
    </xf>
    <xf numFmtId="4" fontId="2" fillId="16" borderId="56" xfId="0" applyNumberFormat="1" applyFont="1" applyFill="1" applyBorder="1" applyAlignment="1">
      <alignment horizontal="center" vertical="center"/>
    </xf>
    <xf numFmtId="4" fontId="2" fillId="16" borderId="57" xfId="0" applyNumberFormat="1" applyFont="1" applyFill="1" applyBorder="1" applyAlignment="1">
      <alignment horizontal="center" vertical="center"/>
    </xf>
    <xf numFmtId="0" fontId="2" fillId="0" borderId="64" xfId="0" applyNumberFormat="1" applyFont="1" applyFill="1" applyBorder="1" applyAlignment="1">
      <alignment horizontal="left" vertical="center"/>
    </xf>
    <xf numFmtId="0" fontId="2" fillId="0" borderId="65" xfId="0" applyNumberFormat="1" applyFont="1" applyFill="1" applyBorder="1" applyAlignment="1">
      <alignment horizontal="left" vertical="center"/>
    </xf>
    <xf numFmtId="0" fontId="2" fillId="0" borderId="40" xfId="0" applyNumberFormat="1" applyFont="1" applyFill="1" applyBorder="1" applyAlignment="1">
      <alignment horizontal="left" vertical="center"/>
    </xf>
    <xf numFmtId="0" fontId="5" fillId="0"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9"/>
  <sheetViews>
    <sheetView tabSelected="1" view="pageLayout" workbookViewId="0" topLeftCell="B220">
      <selection activeCell="I234" sqref="I234"/>
    </sheetView>
  </sheetViews>
  <sheetFormatPr defaultColWidth="11.421875" defaultRowHeight="12.75"/>
  <cols>
    <col min="1" max="1" width="6.140625" style="5" customWidth="1"/>
    <col min="2" max="2" width="5.28125" style="67" customWidth="1"/>
    <col min="3" max="3" width="6.8515625" style="5" customWidth="1"/>
    <col min="4" max="4" width="45.421875" style="5" customWidth="1"/>
    <col min="5" max="5" width="7.28125" style="68" customWidth="1"/>
    <col min="6" max="6" width="13.00390625" style="69" customWidth="1"/>
    <col min="7" max="7" width="13.140625" style="64" customWidth="1"/>
    <col min="8" max="8" width="13.7109375" style="5" customWidth="1"/>
    <col min="9" max="9" width="19.8515625" style="5" bestFit="1" customWidth="1"/>
    <col min="10" max="10" width="11.140625" style="66" customWidth="1"/>
    <col min="11" max="11" width="15.140625" style="5" customWidth="1"/>
    <col min="12" max="12" width="15.421875" style="5" customWidth="1"/>
    <col min="13" max="14" width="15.7109375" style="5" customWidth="1"/>
    <col min="15" max="15" width="13.140625" style="64" customWidth="1"/>
    <col min="16" max="18" width="15.7109375" style="5" customWidth="1"/>
    <col min="19" max="16384" width="11.421875" style="5" customWidth="1"/>
  </cols>
  <sheetData>
    <row r="1" spans="1:15" ht="16.5" thickBot="1">
      <c r="A1" s="197" t="s">
        <v>278</v>
      </c>
      <c r="B1" s="198"/>
      <c r="C1" s="198"/>
      <c r="D1" s="198"/>
      <c r="E1" s="198"/>
      <c r="F1" s="198"/>
      <c r="G1" s="198"/>
      <c r="H1" s="198"/>
      <c r="I1" s="198"/>
      <c r="J1" s="3"/>
      <c r="K1" s="4"/>
      <c r="O1" s="5"/>
    </row>
    <row r="2" spans="1:15" ht="12.75" customHeight="1">
      <c r="A2" s="199" t="s">
        <v>132</v>
      </c>
      <c r="B2" s="201" t="s">
        <v>133</v>
      </c>
      <c r="C2" s="199" t="s">
        <v>259</v>
      </c>
      <c r="D2" s="203" t="s">
        <v>149</v>
      </c>
      <c r="E2" s="205" t="s">
        <v>150</v>
      </c>
      <c r="F2" s="183" t="s">
        <v>151</v>
      </c>
      <c r="G2" s="181" t="s">
        <v>198</v>
      </c>
      <c r="H2" s="183" t="s">
        <v>152</v>
      </c>
      <c r="I2" s="183" t="s">
        <v>153</v>
      </c>
      <c r="J2" s="185" t="s">
        <v>209</v>
      </c>
      <c r="K2" s="6"/>
      <c r="O2" s="5"/>
    </row>
    <row r="3" spans="1:15" ht="12.75" thickBot="1">
      <c r="A3" s="200"/>
      <c r="B3" s="202"/>
      <c r="C3" s="200"/>
      <c r="D3" s="204"/>
      <c r="E3" s="206"/>
      <c r="F3" s="184"/>
      <c r="G3" s="182"/>
      <c r="H3" s="184"/>
      <c r="I3" s="184"/>
      <c r="J3" s="186"/>
      <c r="O3" s="5"/>
    </row>
    <row r="4" spans="1:15" ht="12.75" thickBot="1">
      <c r="A4" s="91">
        <v>1</v>
      </c>
      <c r="B4" s="92"/>
      <c r="C4" s="93"/>
      <c r="D4" s="94" t="s">
        <v>154</v>
      </c>
      <c r="E4" s="95"/>
      <c r="F4" s="107"/>
      <c r="G4" s="108"/>
      <c r="H4" s="109"/>
      <c r="I4" s="110"/>
      <c r="J4" s="111">
        <v>5.6</v>
      </c>
      <c r="O4" s="5"/>
    </row>
    <row r="5" spans="1:15" ht="24">
      <c r="A5" s="8"/>
      <c r="B5" s="28" t="s">
        <v>155</v>
      </c>
      <c r="C5" s="76">
        <v>11</v>
      </c>
      <c r="D5" s="10" t="s">
        <v>243</v>
      </c>
      <c r="E5" s="11" t="s">
        <v>88</v>
      </c>
      <c r="F5" s="112">
        <v>1</v>
      </c>
      <c r="G5" s="113"/>
      <c r="H5" s="114"/>
      <c r="I5" s="115"/>
      <c r="J5" s="116"/>
      <c r="O5" s="5"/>
    </row>
    <row r="6" spans="1:15" ht="13.5" customHeight="1">
      <c r="A6" s="8"/>
      <c r="B6" s="12" t="s">
        <v>158</v>
      </c>
      <c r="C6" s="80">
        <v>13</v>
      </c>
      <c r="D6" s="13" t="s">
        <v>159</v>
      </c>
      <c r="E6" s="14" t="s">
        <v>213</v>
      </c>
      <c r="F6" s="117">
        <v>1</v>
      </c>
      <c r="G6" s="114"/>
      <c r="H6" s="114"/>
      <c r="I6" s="115"/>
      <c r="J6" s="116"/>
      <c r="O6" s="5"/>
    </row>
    <row r="7" spans="1:15" ht="13.5" customHeight="1">
      <c r="A7" s="8"/>
      <c r="B7" s="12" t="s">
        <v>160</v>
      </c>
      <c r="C7" s="80">
        <v>15</v>
      </c>
      <c r="D7" s="13" t="s">
        <v>161</v>
      </c>
      <c r="E7" s="14" t="s">
        <v>162</v>
      </c>
      <c r="F7" s="117">
        <v>664.6</v>
      </c>
      <c r="G7" s="114"/>
      <c r="H7" s="114"/>
      <c r="I7" s="115"/>
      <c r="J7" s="116"/>
      <c r="O7" s="5"/>
    </row>
    <row r="8" spans="1:15" ht="13.5" customHeight="1">
      <c r="A8" s="8"/>
      <c r="B8" s="12" t="s">
        <v>163</v>
      </c>
      <c r="C8" s="80">
        <v>14</v>
      </c>
      <c r="D8" s="13" t="s">
        <v>164</v>
      </c>
      <c r="E8" s="14" t="s">
        <v>157</v>
      </c>
      <c r="F8" s="117">
        <v>1</v>
      </c>
      <c r="G8" s="114"/>
      <c r="H8" s="114"/>
      <c r="I8" s="115"/>
      <c r="J8" s="116"/>
      <c r="O8" s="5"/>
    </row>
    <row r="9" spans="1:15" ht="13.5" customHeight="1">
      <c r="A9" s="8"/>
      <c r="B9" s="12" t="s">
        <v>165</v>
      </c>
      <c r="C9" s="80">
        <v>12</v>
      </c>
      <c r="D9" s="13" t="s">
        <v>166</v>
      </c>
      <c r="E9" s="14" t="s">
        <v>157</v>
      </c>
      <c r="F9" s="117">
        <v>1</v>
      </c>
      <c r="G9" s="114"/>
      <c r="H9" s="114"/>
      <c r="I9" s="115"/>
      <c r="J9" s="116"/>
      <c r="O9" s="5"/>
    </row>
    <row r="10" spans="1:15" ht="13.5" customHeight="1">
      <c r="A10" s="8"/>
      <c r="B10" s="12" t="s">
        <v>167</v>
      </c>
      <c r="C10" s="80">
        <v>28</v>
      </c>
      <c r="D10" s="13" t="s">
        <v>169</v>
      </c>
      <c r="E10" s="14" t="s">
        <v>157</v>
      </c>
      <c r="F10" s="117">
        <v>1</v>
      </c>
      <c r="G10" s="114"/>
      <c r="H10" s="114"/>
      <c r="I10" s="115"/>
      <c r="J10" s="116"/>
      <c r="O10" s="5"/>
    </row>
    <row r="11" spans="1:15" ht="12.75" thickBot="1">
      <c r="A11" s="8"/>
      <c r="B11" s="17" t="s">
        <v>183</v>
      </c>
      <c r="C11" s="76">
        <v>19</v>
      </c>
      <c r="D11" s="175" t="s">
        <v>276</v>
      </c>
      <c r="E11" s="176" t="s">
        <v>277</v>
      </c>
      <c r="F11" s="117">
        <v>1</v>
      </c>
      <c r="G11" s="114"/>
      <c r="H11" s="114"/>
      <c r="I11" s="115"/>
      <c r="J11" s="116"/>
      <c r="O11" s="5"/>
    </row>
    <row r="12" spans="1:15" ht="12.75" thickBot="1">
      <c r="A12" s="91">
        <v>2</v>
      </c>
      <c r="B12" s="96"/>
      <c r="C12" s="97"/>
      <c r="D12" s="94" t="s">
        <v>220</v>
      </c>
      <c r="E12" s="95"/>
      <c r="F12" s="118"/>
      <c r="G12" s="119"/>
      <c r="H12" s="119"/>
      <c r="I12" s="110"/>
      <c r="J12" s="111">
        <v>2.03</v>
      </c>
      <c r="O12" s="5"/>
    </row>
    <row r="13" spans="1:15" ht="12">
      <c r="A13" s="8"/>
      <c r="B13" s="12" t="s">
        <v>155</v>
      </c>
      <c r="C13" s="76">
        <v>35</v>
      </c>
      <c r="D13" s="13" t="s">
        <v>221</v>
      </c>
      <c r="E13" s="14" t="s">
        <v>170</v>
      </c>
      <c r="F13" s="117">
        <f>1830*0.3</f>
        <v>549</v>
      </c>
      <c r="G13" s="113"/>
      <c r="H13" s="114"/>
      <c r="I13" s="115"/>
      <c r="J13" s="116"/>
      <c r="O13" s="5"/>
    </row>
    <row r="14" spans="1:15" ht="12">
      <c r="A14" s="8"/>
      <c r="B14" s="12" t="s">
        <v>158</v>
      </c>
      <c r="C14" s="81">
        <v>34</v>
      </c>
      <c r="D14" s="13" t="s">
        <v>222</v>
      </c>
      <c r="E14" s="14" t="s">
        <v>170</v>
      </c>
      <c r="F14" s="117">
        <f>F20+F19</f>
        <v>160.76999999999998</v>
      </c>
      <c r="G14" s="114"/>
      <c r="H14" s="114"/>
      <c r="I14" s="115"/>
      <c r="J14" s="116"/>
      <c r="O14" s="5"/>
    </row>
    <row r="15" spans="1:15" ht="24">
      <c r="A15" s="8"/>
      <c r="B15" s="12" t="s">
        <v>160</v>
      </c>
      <c r="C15" s="81">
        <v>489</v>
      </c>
      <c r="D15" s="13" t="s">
        <v>113</v>
      </c>
      <c r="E15" s="14" t="s">
        <v>37</v>
      </c>
      <c r="F15" s="117">
        <v>1</v>
      </c>
      <c r="G15" s="114"/>
      <c r="H15" s="114"/>
      <c r="I15" s="115"/>
      <c r="J15" s="116"/>
      <c r="O15" s="5"/>
    </row>
    <row r="16" spans="1:15" ht="36.75" thickBot="1">
      <c r="A16" s="8"/>
      <c r="B16" s="12" t="s">
        <v>163</v>
      </c>
      <c r="C16" s="76">
        <v>489</v>
      </c>
      <c r="D16" s="13" t="s">
        <v>134</v>
      </c>
      <c r="E16" s="14" t="s">
        <v>37</v>
      </c>
      <c r="F16" s="117">
        <v>1</v>
      </c>
      <c r="G16" s="114"/>
      <c r="H16" s="114"/>
      <c r="I16" s="115"/>
      <c r="J16" s="116"/>
      <c r="O16" s="5"/>
    </row>
    <row r="17" spans="1:15" ht="12.75" thickBot="1">
      <c r="A17" s="91">
        <v>3</v>
      </c>
      <c r="B17" s="96"/>
      <c r="C17" s="97"/>
      <c r="D17" s="94" t="s">
        <v>171</v>
      </c>
      <c r="E17" s="95"/>
      <c r="F17" s="118"/>
      <c r="G17" s="119"/>
      <c r="H17" s="119"/>
      <c r="I17" s="110"/>
      <c r="J17" s="111">
        <v>39.71</v>
      </c>
      <c r="O17" s="5"/>
    </row>
    <row r="18" spans="1:15" ht="15" customHeight="1">
      <c r="A18" s="8"/>
      <c r="B18" s="9" t="s">
        <v>155</v>
      </c>
      <c r="C18" s="76">
        <v>65</v>
      </c>
      <c r="D18" s="10" t="s">
        <v>172</v>
      </c>
      <c r="E18" s="11" t="s">
        <v>170</v>
      </c>
      <c r="F18" s="117">
        <v>9.94</v>
      </c>
      <c r="G18" s="114"/>
      <c r="H18" s="114"/>
      <c r="I18" s="115"/>
      <c r="J18" s="120"/>
      <c r="O18" s="5"/>
    </row>
    <row r="19" spans="1:15" ht="12">
      <c r="A19" s="8"/>
      <c r="B19" s="12" t="s">
        <v>158</v>
      </c>
      <c r="C19" s="81">
        <v>68</v>
      </c>
      <c r="D19" s="13" t="s">
        <v>101</v>
      </c>
      <c r="E19" s="14" t="s">
        <v>170</v>
      </c>
      <c r="F19" s="117">
        <v>43.64</v>
      </c>
      <c r="G19" s="114"/>
      <c r="H19" s="114"/>
      <c r="I19" s="115"/>
      <c r="J19" s="116"/>
      <c r="O19" s="5"/>
    </row>
    <row r="20" spans="1:15" ht="12">
      <c r="A20" s="8"/>
      <c r="B20" s="12" t="s">
        <v>160</v>
      </c>
      <c r="C20" s="81">
        <v>68</v>
      </c>
      <c r="D20" s="13" t="s">
        <v>102</v>
      </c>
      <c r="E20" s="14" t="s">
        <v>170</v>
      </c>
      <c r="F20" s="117">
        <v>117.13</v>
      </c>
      <c r="G20" s="114"/>
      <c r="H20" s="114"/>
      <c r="I20" s="115"/>
      <c r="J20" s="116"/>
      <c r="O20" s="5"/>
    </row>
    <row r="21" spans="1:15" ht="12">
      <c r="A21" s="8"/>
      <c r="B21" s="12" t="s">
        <v>163</v>
      </c>
      <c r="C21" s="81">
        <v>69</v>
      </c>
      <c r="D21" s="13" t="s">
        <v>114</v>
      </c>
      <c r="E21" s="14" t="s">
        <v>170</v>
      </c>
      <c r="F21" s="117">
        <v>13.7</v>
      </c>
      <c r="G21" s="114"/>
      <c r="H21" s="114"/>
      <c r="I21" s="115"/>
      <c r="J21" s="116"/>
      <c r="O21" s="5"/>
    </row>
    <row r="22" spans="1:15" ht="12">
      <c r="A22" s="8"/>
      <c r="B22" s="12" t="s">
        <v>165</v>
      </c>
      <c r="C22" s="81">
        <v>69</v>
      </c>
      <c r="D22" s="13" t="s">
        <v>115</v>
      </c>
      <c r="E22" s="14" t="s">
        <v>170</v>
      </c>
      <c r="F22" s="117">
        <v>53.59</v>
      </c>
      <c r="G22" s="114"/>
      <c r="H22" s="114"/>
      <c r="I22" s="115"/>
      <c r="J22" s="116"/>
      <c r="O22" s="5"/>
    </row>
    <row r="23" spans="1:15" ht="12">
      <c r="A23" s="8"/>
      <c r="B23" s="12" t="s">
        <v>167</v>
      </c>
      <c r="C23" s="81">
        <v>69</v>
      </c>
      <c r="D23" s="13" t="s">
        <v>117</v>
      </c>
      <c r="E23" s="14" t="s">
        <v>170</v>
      </c>
      <c r="F23" s="117">
        <v>40.47</v>
      </c>
      <c r="G23" s="114"/>
      <c r="H23" s="114"/>
      <c r="I23" s="115"/>
      <c r="J23" s="116"/>
      <c r="O23" s="5"/>
    </row>
    <row r="24" spans="1:15" ht="12">
      <c r="A24" s="8"/>
      <c r="B24" s="12" t="s">
        <v>183</v>
      </c>
      <c r="C24" s="81">
        <v>69</v>
      </c>
      <c r="D24" s="13" t="s">
        <v>118</v>
      </c>
      <c r="E24" s="14" t="s">
        <v>170</v>
      </c>
      <c r="F24" s="117">
        <v>86.14</v>
      </c>
      <c r="G24" s="114"/>
      <c r="H24" s="114"/>
      <c r="I24" s="115"/>
      <c r="J24" s="116"/>
      <c r="O24" s="5"/>
    </row>
    <row r="25" spans="1:15" ht="12">
      <c r="A25" s="8"/>
      <c r="B25" s="12" t="s">
        <v>184</v>
      </c>
      <c r="C25" s="81">
        <v>69</v>
      </c>
      <c r="D25" s="13" t="s">
        <v>119</v>
      </c>
      <c r="E25" s="14" t="s">
        <v>170</v>
      </c>
      <c r="F25" s="117">
        <f>1.3*2.2</f>
        <v>2.8600000000000003</v>
      </c>
      <c r="G25" s="114"/>
      <c r="H25" s="114"/>
      <c r="I25" s="115"/>
      <c r="J25" s="116"/>
      <c r="O25" s="5"/>
    </row>
    <row r="26" spans="1:15" ht="12">
      <c r="A26" s="8"/>
      <c r="B26" s="12" t="s">
        <v>185</v>
      </c>
      <c r="C26" s="81">
        <v>69</v>
      </c>
      <c r="D26" s="13" t="s">
        <v>116</v>
      </c>
      <c r="E26" s="14" t="s">
        <v>170</v>
      </c>
      <c r="F26" s="117">
        <f>((29.02*2)+(7.54*6)+(42.38*2)+(29.72*2))*0.3*0.4</f>
        <v>29.6976</v>
      </c>
      <c r="G26" s="114"/>
      <c r="H26" s="114"/>
      <c r="I26" s="115"/>
      <c r="J26" s="116"/>
      <c r="O26" s="5"/>
    </row>
    <row r="27" spans="1:15" ht="24">
      <c r="A27" s="8"/>
      <c r="B27" s="12" t="s">
        <v>186</v>
      </c>
      <c r="C27" s="81">
        <v>69</v>
      </c>
      <c r="D27" s="13" t="s">
        <v>99</v>
      </c>
      <c r="E27" s="14" t="s">
        <v>170</v>
      </c>
      <c r="F27" s="117">
        <f>((29.02*2)+(42.38*2))*0.3*0.4</f>
        <v>17.136000000000003</v>
      </c>
      <c r="G27" s="114"/>
      <c r="H27" s="114"/>
      <c r="I27" s="115"/>
      <c r="J27" s="116"/>
      <c r="O27" s="5"/>
    </row>
    <row r="28" spans="1:15" ht="48">
      <c r="A28" s="8"/>
      <c r="B28" s="12" t="s">
        <v>187</v>
      </c>
      <c r="C28" s="81">
        <v>125</v>
      </c>
      <c r="D28" s="13" t="s">
        <v>120</v>
      </c>
      <c r="E28" s="14" t="s">
        <v>168</v>
      </c>
      <c r="F28" s="117">
        <v>1</v>
      </c>
      <c r="G28" s="114"/>
      <c r="H28" s="114"/>
      <c r="I28" s="115"/>
      <c r="J28" s="116"/>
      <c r="O28" s="5"/>
    </row>
    <row r="29" spans="1:15" ht="48">
      <c r="A29" s="8"/>
      <c r="B29" s="12" t="s">
        <v>188</v>
      </c>
      <c r="C29" s="81">
        <v>125</v>
      </c>
      <c r="D29" s="13" t="s">
        <v>79</v>
      </c>
      <c r="E29" s="14" t="s">
        <v>168</v>
      </c>
      <c r="F29" s="117">
        <v>1</v>
      </c>
      <c r="G29" s="114"/>
      <c r="H29" s="114"/>
      <c r="I29" s="115"/>
      <c r="J29" s="116"/>
      <c r="O29" s="5"/>
    </row>
    <row r="30" spans="1:15" ht="12">
      <c r="A30" s="8"/>
      <c r="B30" s="12" t="s">
        <v>189</v>
      </c>
      <c r="C30" s="81">
        <v>125</v>
      </c>
      <c r="D30" s="13" t="s">
        <v>91</v>
      </c>
      <c r="E30" s="14" t="s">
        <v>93</v>
      </c>
      <c r="F30" s="117">
        <f>(61.4*25.3*8)+(68.26*6.1*8*2)+(47.9*25.3*3)+(55.2*6.1*3*2)</f>
        <v>24745.466</v>
      </c>
      <c r="G30" s="114"/>
      <c r="H30" s="114"/>
      <c r="I30" s="115"/>
      <c r="J30" s="116"/>
      <c r="O30" s="5"/>
    </row>
    <row r="31" spans="1:15" ht="12">
      <c r="A31" s="8"/>
      <c r="B31" s="12" t="s">
        <v>190</v>
      </c>
      <c r="C31" s="81">
        <v>125</v>
      </c>
      <c r="D31" s="13" t="s">
        <v>92</v>
      </c>
      <c r="E31" s="14" t="s">
        <v>93</v>
      </c>
      <c r="F31" s="117">
        <f>((29.8*16)+(42.4*25))*3.7</f>
        <v>5686.16</v>
      </c>
      <c r="G31" s="114"/>
      <c r="H31" s="114"/>
      <c r="I31" s="115"/>
      <c r="J31" s="116"/>
      <c r="O31" s="5"/>
    </row>
    <row r="32" spans="1:15" ht="36.75" thickBot="1">
      <c r="A32" s="8"/>
      <c r="B32" s="12" t="s">
        <v>191</v>
      </c>
      <c r="C32" s="76">
        <v>125</v>
      </c>
      <c r="D32" s="13" t="s">
        <v>51</v>
      </c>
      <c r="E32" s="14" t="s">
        <v>93</v>
      </c>
      <c r="F32" s="117">
        <v>450</v>
      </c>
      <c r="G32" s="114"/>
      <c r="H32" s="114"/>
      <c r="I32" s="115"/>
      <c r="J32" s="116"/>
      <c r="O32" s="5"/>
    </row>
    <row r="33" spans="1:15" ht="12.75" thickBot="1">
      <c r="A33" s="91">
        <v>4</v>
      </c>
      <c r="B33" s="96"/>
      <c r="C33" s="97"/>
      <c r="D33" s="94" t="s">
        <v>173</v>
      </c>
      <c r="E33" s="98"/>
      <c r="F33" s="121"/>
      <c r="G33" s="122"/>
      <c r="H33" s="123"/>
      <c r="I33" s="110"/>
      <c r="J33" s="111">
        <v>7.67</v>
      </c>
      <c r="O33" s="5"/>
    </row>
    <row r="34" spans="1:15" ht="168">
      <c r="A34" s="8"/>
      <c r="B34" s="9" t="s">
        <v>155</v>
      </c>
      <c r="C34" s="76">
        <v>113</v>
      </c>
      <c r="D34" s="15" t="s">
        <v>2</v>
      </c>
      <c r="E34" s="16" t="s">
        <v>174</v>
      </c>
      <c r="F34" s="124">
        <f>59.95*3</f>
        <v>179.85000000000002</v>
      </c>
      <c r="G34" s="114"/>
      <c r="H34" s="113"/>
      <c r="I34" s="125"/>
      <c r="J34" s="120"/>
      <c r="O34" s="5"/>
    </row>
    <row r="35" spans="1:15" ht="150" customHeight="1">
      <c r="A35" s="8"/>
      <c r="B35" s="17" t="s">
        <v>158</v>
      </c>
      <c r="C35" s="81">
        <v>111</v>
      </c>
      <c r="D35" s="18" t="s">
        <v>94</v>
      </c>
      <c r="E35" s="19" t="s">
        <v>174</v>
      </c>
      <c r="F35" s="126">
        <f>142.79*(3.35+1.47)</f>
        <v>688.2478</v>
      </c>
      <c r="G35" s="114"/>
      <c r="H35" s="127"/>
      <c r="I35" s="115"/>
      <c r="J35" s="116"/>
      <c r="O35" s="5"/>
    </row>
    <row r="36" spans="1:15" ht="156">
      <c r="A36" s="8"/>
      <c r="B36" s="12" t="s">
        <v>160</v>
      </c>
      <c r="C36" s="81">
        <v>113</v>
      </c>
      <c r="D36" s="20" t="s">
        <v>127</v>
      </c>
      <c r="E36" s="21" t="s">
        <v>174</v>
      </c>
      <c r="F36" s="128">
        <v>34.97</v>
      </c>
      <c r="G36" s="114"/>
      <c r="H36" s="114"/>
      <c r="I36" s="115"/>
      <c r="J36" s="116"/>
      <c r="O36" s="5"/>
    </row>
    <row r="37" spans="1:15" ht="144">
      <c r="A37" s="8"/>
      <c r="B37" s="12" t="s">
        <v>163</v>
      </c>
      <c r="C37" s="81">
        <v>113</v>
      </c>
      <c r="D37" s="20" t="s">
        <v>128</v>
      </c>
      <c r="E37" s="21" t="s">
        <v>174</v>
      </c>
      <c r="F37" s="128">
        <f>42.08*5.2</f>
        <v>218.816</v>
      </c>
      <c r="G37" s="114"/>
      <c r="H37" s="114"/>
      <c r="I37" s="115"/>
      <c r="J37" s="116"/>
      <c r="O37" s="5"/>
    </row>
    <row r="38" spans="1:15" ht="144">
      <c r="A38" s="8"/>
      <c r="B38" s="12" t="s">
        <v>165</v>
      </c>
      <c r="C38" s="81"/>
      <c r="D38" s="20" t="s">
        <v>1</v>
      </c>
      <c r="E38" s="21" t="s">
        <v>174</v>
      </c>
      <c r="F38" s="128">
        <f>5.38*3.5</f>
        <v>18.83</v>
      </c>
      <c r="G38" s="114"/>
      <c r="H38" s="114"/>
      <c r="I38" s="115"/>
      <c r="J38" s="116"/>
      <c r="O38" s="5"/>
    </row>
    <row r="39" spans="1:15" ht="36">
      <c r="A39" s="8"/>
      <c r="B39" s="12" t="s">
        <v>167</v>
      </c>
      <c r="C39" s="81">
        <v>102</v>
      </c>
      <c r="D39" s="20" t="s">
        <v>129</v>
      </c>
      <c r="E39" s="21" t="s">
        <v>174</v>
      </c>
      <c r="F39" s="128">
        <f>145.79*3</f>
        <v>437.37</v>
      </c>
      <c r="G39" s="114"/>
      <c r="H39" s="114"/>
      <c r="I39" s="115"/>
      <c r="J39" s="116"/>
      <c r="O39" s="5"/>
    </row>
    <row r="40" spans="1:15" ht="76.5" customHeight="1" thickBot="1">
      <c r="A40" s="8"/>
      <c r="B40" s="12" t="s">
        <v>183</v>
      </c>
      <c r="C40" s="76">
        <v>114</v>
      </c>
      <c r="D40" s="20" t="s">
        <v>130</v>
      </c>
      <c r="E40" s="21" t="s">
        <v>174</v>
      </c>
      <c r="F40" s="128">
        <f>36.95*2.05</f>
        <v>75.7475</v>
      </c>
      <c r="G40" s="114"/>
      <c r="H40" s="114"/>
      <c r="I40" s="115"/>
      <c r="J40" s="116"/>
      <c r="O40" s="5"/>
    </row>
    <row r="41" spans="1:15" ht="12.75" thickBot="1">
      <c r="A41" s="91">
        <v>5</v>
      </c>
      <c r="B41" s="96"/>
      <c r="C41" s="97"/>
      <c r="D41" s="94" t="s">
        <v>175</v>
      </c>
      <c r="E41" s="99"/>
      <c r="F41" s="118"/>
      <c r="G41" s="119"/>
      <c r="H41" s="119"/>
      <c r="I41" s="110"/>
      <c r="J41" s="111">
        <v>4.59</v>
      </c>
      <c r="O41" s="5"/>
    </row>
    <row r="42" spans="1:15" ht="24">
      <c r="A42" s="8"/>
      <c r="B42" s="12" t="s">
        <v>155</v>
      </c>
      <c r="C42" s="76">
        <v>175</v>
      </c>
      <c r="D42" s="15" t="s">
        <v>263</v>
      </c>
      <c r="E42" s="22" t="s">
        <v>174</v>
      </c>
      <c r="F42" s="117">
        <f>59+43+6+145</f>
        <v>253</v>
      </c>
      <c r="G42" s="114"/>
      <c r="H42" s="114"/>
      <c r="I42" s="115"/>
      <c r="J42" s="116"/>
      <c r="O42" s="5"/>
    </row>
    <row r="43" spans="1:15" ht="24">
      <c r="A43" s="8"/>
      <c r="B43" s="12" t="s">
        <v>158</v>
      </c>
      <c r="C43" s="81">
        <v>231</v>
      </c>
      <c r="D43" s="20" t="s">
        <v>269</v>
      </c>
      <c r="E43" s="22" t="s">
        <v>174</v>
      </c>
      <c r="F43" s="117">
        <v>1116.91</v>
      </c>
      <c r="G43" s="114"/>
      <c r="H43" s="114"/>
      <c r="I43" s="115"/>
      <c r="J43" s="116"/>
      <c r="O43" s="5"/>
    </row>
    <row r="44" spans="1:15" ht="72">
      <c r="A44" s="8"/>
      <c r="B44" s="12" t="s">
        <v>160</v>
      </c>
      <c r="C44" s="81">
        <v>194</v>
      </c>
      <c r="D44" s="20" t="s">
        <v>80</v>
      </c>
      <c r="E44" s="22" t="s">
        <v>162</v>
      </c>
      <c r="F44" s="117">
        <v>147.38</v>
      </c>
      <c r="G44" s="114"/>
      <c r="H44" s="114"/>
      <c r="I44" s="115"/>
      <c r="J44" s="116"/>
      <c r="O44" s="5"/>
    </row>
    <row r="45" spans="1:15" ht="60.75" thickBot="1">
      <c r="A45" s="23"/>
      <c r="B45" s="12" t="s">
        <v>163</v>
      </c>
      <c r="C45" s="76">
        <v>194</v>
      </c>
      <c r="D45" s="20" t="s">
        <v>78</v>
      </c>
      <c r="E45" s="22" t="s">
        <v>174</v>
      </c>
      <c r="F45" s="117">
        <f>F47</f>
        <v>1269.51</v>
      </c>
      <c r="G45" s="114"/>
      <c r="H45" s="114"/>
      <c r="I45" s="115"/>
      <c r="J45" s="116"/>
      <c r="O45" s="5"/>
    </row>
    <row r="46" spans="1:15" ht="12.75" thickBot="1">
      <c r="A46" s="91">
        <v>6</v>
      </c>
      <c r="B46" s="96"/>
      <c r="C46" s="97"/>
      <c r="D46" s="94" t="s">
        <v>176</v>
      </c>
      <c r="E46" s="99"/>
      <c r="F46" s="118"/>
      <c r="G46" s="119"/>
      <c r="H46" s="119"/>
      <c r="I46" s="110"/>
      <c r="J46" s="111">
        <v>4.21</v>
      </c>
      <c r="O46" s="5"/>
    </row>
    <row r="47" spans="1:15" ht="24">
      <c r="A47" s="8"/>
      <c r="B47" s="9" t="s">
        <v>155</v>
      </c>
      <c r="C47" s="76">
        <v>201</v>
      </c>
      <c r="D47" s="15" t="s">
        <v>95</v>
      </c>
      <c r="E47" s="24" t="s">
        <v>174</v>
      </c>
      <c r="F47" s="112">
        <f>1325.75-F48</f>
        <v>1269.51</v>
      </c>
      <c r="G47" s="114"/>
      <c r="H47" s="114"/>
      <c r="I47" s="115"/>
      <c r="J47" s="120"/>
      <c r="K47" s="7"/>
      <c r="O47" s="5"/>
    </row>
    <row r="48" spans="1:15" ht="12.75" thickBot="1">
      <c r="A48" s="8"/>
      <c r="B48" s="12" t="s">
        <v>158</v>
      </c>
      <c r="C48" s="84">
        <v>405</v>
      </c>
      <c r="D48" s="25" t="s">
        <v>3</v>
      </c>
      <c r="E48" s="22" t="s">
        <v>174</v>
      </c>
      <c r="F48" s="117">
        <v>56.24</v>
      </c>
      <c r="G48" s="114"/>
      <c r="H48" s="114"/>
      <c r="I48" s="115"/>
      <c r="J48" s="116"/>
      <c r="K48" s="7"/>
      <c r="O48" s="5"/>
    </row>
    <row r="49" spans="1:15" ht="12.75" thickBot="1">
      <c r="A49" s="91">
        <v>7</v>
      </c>
      <c r="B49" s="96"/>
      <c r="C49" s="97"/>
      <c r="D49" s="94" t="s">
        <v>177</v>
      </c>
      <c r="E49" s="99"/>
      <c r="F49" s="118"/>
      <c r="G49" s="119"/>
      <c r="H49" s="119"/>
      <c r="I49" s="110"/>
      <c r="J49" s="111">
        <v>4.98</v>
      </c>
      <c r="K49" s="7"/>
      <c r="O49" s="5"/>
    </row>
    <row r="50" spans="1:11" s="1" customFormat="1" ht="24">
      <c r="A50" s="8"/>
      <c r="B50" s="48" t="s">
        <v>155</v>
      </c>
      <c r="C50" s="76">
        <v>172</v>
      </c>
      <c r="D50" s="78" t="s">
        <v>239</v>
      </c>
      <c r="E50" s="79" t="s">
        <v>174</v>
      </c>
      <c r="F50" s="131">
        <f>F34+F36+F37</f>
        <v>433.636</v>
      </c>
      <c r="G50" s="114"/>
      <c r="H50" s="132"/>
      <c r="I50" s="133"/>
      <c r="J50" s="134"/>
      <c r="K50" s="26"/>
    </row>
    <row r="51" spans="1:11" s="1" customFormat="1" ht="12.75">
      <c r="A51" s="8"/>
      <c r="B51" s="12" t="s">
        <v>158</v>
      </c>
      <c r="C51" s="81">
        <v>172</v>
      </c>
      <c r="D51" s="20" t="s">
        <v>238</v>
      </c>
      <c r="E51" s="22" t="s">
        <v>174</v>
      </c>
      <c r="F51" s="117">
        <f>F34+F36+F37+F38+F39+F39</f>
        <v>1327.2060000000001</v>
      </c>
      <c r="G51" s="114"/>
      <c r="H51" s="114"/>
      <c r="I51" s="130"/>
      <c r="J51" s="134"/>
      <c r="K51" s="26"/>
    </row>
    <row r="52" spans="1:15" ht="60.75" thickBot="1">
      <c r="A52" s="8"/>
      <c r="B52" s="17" t="s">
        <v>160</v>
      </c>
      <c r="C52" s="76">
        <v>421</v>
      </c>
      <c r="D52" s="18" t="s">
        <v>4</v>
      </c>
      <c r="E52" s="27" t="s">
        <v>174</v>
      </c>
      <c r="F52" s="135">
        <f>F37</f>
        <v>218.816</v>
      </c>
      <c r="G52" s="114"/>
      <c r="H52" s="136"/>
      <c r="I52" s="137"/>
      <c r="J52" s="138"/>
      <c r="K52" s="7"/>
      <c r="O52" s="5"/>
    </row>
    <row r="53" spans="1:15" ht="12.75" thickBot="1">
      <c r="A53" s="91">
        <v>8</v>
      </c>
      <c r="B53" s="96"/>
      <c r="C53" s="97"/>
      <c r="D53" s="94" t="s">
        <v>178</v>
      </c>
      <c r="E53" s="99"/>
      <c r="F53" s="118"/>
      <c r="G53" s="119"/>
      <c r="H53" s="119"/>
      <c r="I53" s="110"/>
      <c r="J53" s="111">
        <v>3.6</v>
      </c>
      <c r="O53" s="5"/>
    </row>
    <row r="54" spans="1:15" ht="48">
      <c r="A54" s="8"/>
      <c r="B54" s="9" t="s">
        <v>155</v>
      </c>
      <c r="C54" s="76">
        <v>68</v>
      </c>
      <c r="D54" s="15" t="s">
        <v>240</v>
      </c>
      <c r="E54" s="24" t="s">
        <v>174</v>
      </c>
      <c r="F54" s="112">
        <f>F43</f>
        <v>1116.91</v>
      </c>
      <c r="G54" s="114"/>
      <c r="H54" s="114"/>
      <c r="I54" s="139"/>
      <c r="J54" s="140"/>
      <c r="O54" s="5"/>
    </row>
    <row r="55" spans="1:15" ht="48">
      <c r="A55" s="8"/>
      <c r="B55" s="12" t="s">
        <v>158</v>
      </c>
      <c r="C55" s="81">
        <v>68</v>
      </c>
      <c r="D55" s="20" t="s">
        <v>96</v>
      </c>
      <c r="E55" s="22" t="s">
        <v>174</v>
      </c>
      <c r="F55" s="117">
        <v>266.9</v>
      </c>
      <c r="G55" s="114"/>
      <c r="H55" s="114"/>
      <c r="I55" s="139"/>
      <c r="J55" s="141"/>
      <c r="O55" s="5"/>
    </row>
    <row r="56" spans="1:15" ht="48.75" thickBot="1">
      <c r="A56" s="8"/>
      <c r="B56" s="12" t="s">
        <v>160</v>
      </c>
      <c r="C56" s="76">
        <v>68</v>
      </c>
      <c r="D56" s="20" t="s">
        <v>97</v>
      </c>
      <c r="E56" s="22" t="s">
        <v>174</v>
      </c>
      <c r="F56" s="117">
        <v>30</v>
      </c>
      <c r="G56" s="114"/>
      <c r="H56" s="114"/>
      <c r="I56" s="139"/>
      <c r="J56" s="141"/>
      <c r="O56" s="5"/>
    </row>
    <row r="57" spans="1:15" ht="12.75" thickBot="1">
      <c r="A57" s="91">
        <v>9</v>
      </c>
      <c r="B57" s="96"/>
      <c r="C57" s="97"/>
      <c r="D57" s="94" t="s">
        <v>179</v>
      </c>
      <c r="E57" s="99"/>
      <c r="F57" s="118"/>
      <c r="G57" s="119"/>
      <c r="H57" s="119"/>
      <c r="I57" s="110"/>
      <c r="J57" s="111">
        <v>4.24</v>
      </c>
      <c r="O57" s="5"/>
    </row>
    <row r="58" spans="1:15" ht="36">
      <c r="A58" s="8"/>
      <c r="B58" s="9" t="s">
        <v>155</v>
      </c>
      <c r="C58" s="76">
        <v>233</v>
      </c>
      <c r="D58" s="15" t="s">
        <v>33</v>
      </c>
      <c r="E58" s="24" t="s">
        <v>174</v>
      </c>
      <c r="F58" s="112">
        <v>149.8</v>
      </c>
      <c r="G58" s="114"/>
      <c r="H58" s="114"/>
      <c r="I58" s="139"/>
      <c r="J58" s="140"/>
      <c r="O58" s="5"/>
    </row>
    <row r="59" spans="1:15" ht="36">
      <c r="A59" s="8"/>
      <c r="B59" s="12" t="s">
        <v>158</v>
      </c>
      <c r="C59" s="81">
        <v>233</v>
      </c>
      <c r="D59" s="20" t="s">
        <v>34</v>
      </c>
      <c r="E59" s="22" t="s">
        <v>174</v>
      </c>
      <c r="F59" s="117">
        <v>185.39</v>
      </c>
      <c r="G59" s="114"/>
      <c r="H59" s="114"/>
      <c r="I59" s="139"/>
      <c r="J59" s="141"/>
      <c r="O59" s="5"/>
    </row>
    <row r="60" spans="1:11" s="1" customFormat="1" ht="24">
      <c r="A60" s="8"/>
      <c r="B60" s="31" t="s">
        <v>160</v>
      </c>
      <c r="C60" s="81">
        <v>238</v>
      </c>
      <c r="D60" s="25" t="s">
        <v>241</v>
      </c>
      <c r="E60" s="32" t="s">
        <v>174</v>
      </c>
      <c r="F60" s="142">
        <f>(0.654*13)+(0.42*19)</f>
        <v>16.482</v>
      </c>
      <c r="G60" s="114"/>
      <c r="H60" s="129"/>
      <c r="I60" s="139"/>
      <c r="J60" s="134"/>
      <c r="K60" s="2"/>
    </row>
    <row r="61" spans="1:11" s="1" customFormat="1" ht="132.75" thickBot="1">
      <c r="A61" s="8"/>
      <c r="B61" s="31" t="s">
        <v>163</v>
      </c>
      <c r="C61" s="76">
        <v>242</v>
      </c>
      <c r="D61" s="20" t="s">
        <v>32</v>
      </c>
      <c r="E61" s="22" t="s">
        <v>174</v>
      </c>
      <c r="F61" s="117">
        <v>781.72</v>
      </c>
      <c r="G61" s="114"/>
      <c r="H61" s="129"/>
      <c r="I61" s="139"/>
      <c r="J61" s="134"/>
      <c r="K61" s="2"/>
    </row>
    <row r="62" spans="1:15" ht="12.75" thickBot="1">
      <c r="A62" s="91">
        <v>10</v>
      </c>
      <c r="B62" s="96"/>
      <c r="C62" s="97"/>
      <c r="D62" s="94" t="s">
        <v>180</v>
      </c>
      <c r="E62" s="99"/>
      <c r="F62" s="118"/>
      <c r="G62" s="119"/>
      <c r="H62" s="119"/>
      <c r="I62" s="110"/>
      <c r="J62" s="111">
        <v>3.86</v>
      </c>
      <c r="O62" s="5"/>
    </row>
    <row r="63" spans="1:11" s="1" customFormat="1" ht="36">
      <c r="A63" s="8"/>
      <c r="B63" s="28" t="s">
        <v>155</v>
      </c>
      <c r="C63" s="76">
        <v>138</v>
      </c>
      <c r="D63" s="29" t="s">
        <v>5</v>
      </c>
      <c r="E63" s="30" t="s">
        <v>174</v>
      </c>
      <c r="F63" s="143">
        <v>12.8</v>
      </c>
      <c r="G63" s="114"/>
      <c r="H63" s="133"/>
      <c r="I63" s="139"/>
      <c r="J63" s="134"/>
      <c r="K63" s="2"/>
    </row>
    <row r="64" spans="1:15" ht="84">
      <c r="A64" s="8"/>
      <c r="B64" s="31" t="s">
        <v>158</v>
      </c>
      <c r="C64" s="81">
        <v>359</v>
      </c>
      <c r="D64" s="25" t="s">
        <v>35</v>
      </c>
      <c r="E64" s="32" t="s">
        <v>174</v>
      </c>
      <c r="F64" s="142">
        <v>1192.07</v>
      </c>
      <c r="G64" s="114"/>
      <c r="H64" s="129"/>
      <c r="I64" s="139"/>
      <c r="J64" s="141"/>
      <c r="O64" s="5"/>
    </row>
    <row r="65" spans="1:10" s="1" customFormat="1" ht="36">
      <c r="A65" s="8"/>
      <c r="B65" s="12" t="s">
        <v>160</v>
      </c>
      <c r="C65" s="81">
        <v>68</v>
      </c>
      <c r="D65" s="20" t="s">
        <v>242</v>
      </c>
      <c r="E65" s="22" t="s">
        <v>174</v>
      </c>
      <c r="F65" s="117">
        <v>42.18</v>
      </c>
      <c r="G65" s="114"/>
      <c r="H65" s="114"/>
      <c r="I65" s="139"/>
      <c r="J65" s="144"/>
    </row>
    <row r="66" spans="1:15" ht="36.75" thickBot="1">
      <c r="A66" s="8"/>
      <c r="B66" s="17" t="s">
        <v>163</v>
      </c>
      <c r="C66" s="76">
        <v>141</v>
      </c>
      <c r="D66" s="33" t="s">
        <v>36</v>
      </c>
      <c r="E66" s="27" t="s">
        <v>174</v>
      </c>
      <c r="F66" s="135">
        <v>250.83</v>
      </c>
      <c r="G66" s="114"/>
      <c r="H66" s="127"/>
      <c r="I66" s="139"/>
      <c r="J66" s="141"/>
      <c r="O66" s="5"/>
    </row>
    <row r="67" spans="1:15" ht="12.75" thickBot="1">
      <c r="A67" s="91">
        <v>11</v>
      </c>
      <c r="B67" s="96"/>
      <c r="C67" s="97"/>
      <c r="D67" s="94" t="s">
        <v>181</v>
      </c>
      <c r="E67" s="99"/>
      <c r="F67" s="118"/>
      <c r="G67" s="119"/>
      <c r="H67" s="119"/>
      <c r="I67" s="110"/>
      <c r="J67" s="111">
        <v>1.35</v>
      </c>
      <c r="O67" s="5"/>
    </row>
    <row r="68" spans="1:15" ht="120">
      <c r="A68" s="34"/>
      <c r="B68" s="9" t="s">
        <v>155</v>
      </c>
      <c r="C68" s="77">
        <v>233</v>
      </c>
      <c r="D68" s="15" t="s">
        <v>250</v>
      </c>
      <c r="E68" s="24" t="s">
        <v>174</v>
      </c>
      <c r="F68" s="112">
        <v>303.51</v>
      </c>
      <c r="G68" s="114"/>
      <c r="H68" s="114"/>
      <c r="I68" s="139"/>
      <c r="J68" s="141"/>
      <c r="O68" s="5"/>
    </row>
    <row r="69" spans="1:15" ht="96">
      <c r="A69" s="8"/>
      <c r="B69" s="12" t="s">
        <v>158</v>
      </c>
      <c r="C69" s="81">
        <v>233</v>
      </c>
      <c r="D69" s="20" t="s">
        <v>30</v>
      </c>
      <c r="E69" s="22" t="s">
        <v>174</v>
      </c>
      <c r="F69" s="117">
        <f>3.8*1.6</f>
        <v>6.08</v>
      </c>
      <c r="G69" s="114"/>
      <c r="H69" s="114"/>
      <c r="I69" s="139"/>
      <c r="J69" s="141"/>
      <c r="K69" s="35"/>
      <c r="O69" s="5"/>
    </row>
    <row r="70" spans="1:15" ht="48.75" thickBot="1">
      <c r="A70" s="8"/>
      <c r="B70" s="12" t="s">
        <v>160</v>
      </c>
      <c r="C70" s="76">
        <v>240</v>
      </c>
      <c r="D70" s="20" t="s">
        <v>274</v>
      </c>
      <c r="E70" s="22" t="s">
        <v>174</v>
      </c>
      <c r="F70" s="135">
        <f>85.07+184.04</f>
        <v>269.11</v>
      </c>
      <c r="G70" s="114"/>
      <c r="H70" s="114"/>
      <c r="I70" s="139"/>
      <c r="J70" s="141"/>
      <c r="K70" s="35"/>
      <c r="O70" s="5"/>
    </row>
    <row r="71" spans="1:15" ht="12.75" thickBot="1">
      <c r="A71" s="91">
        <v>12</v>
      </c>
      <c r="B71" s="96"/>
      <c r="C71" s="97"/>
      <c r="D71" s="94" t="s">
        <v>122</v>
      </c>
      <c r="E71" s="99"/>
      <c r="F71" s="118"/>
      <c r="G71" s="119"/>
      <c r="H71" s="119"/>
      <c r="I71" s="110"/>
      <c r="J71" s="111">
        <v>3.45</v>
      </c>
      <c r="K71" s="35"/>
      <c r="O71" s="5"/>
    </row>
    <row r="72" spans="1:15" ht="18" customHeight="1">
      <c r="A72" s="8"/>
      <c r="B72" s="9" t="s">
        <v>155</v>
      </c>
      <c r="C72" s="76">
        <v>353</v>
      </c>
      <c r="D72" s="10" t="s">
        <v>38</v>
      </c>
      <c r="E72" s="24" t="s">
        <v>182</v>
      </c>
      <c r="F72" s="112">
        <v>1</v>
      </c>
      <c r="G72" s="114"/>
      <c r="H72" s="114"/>
      <c r="I72" s="139"/>
      <c r="J72" s="145"/>
      <c r="K72" s="35"/>
      <c r="O72" s="5"/>
    </row>
    <row r="73" spans="1:15" ht="18" customHeight="1">
      <c r="A73" s="8"/>
      <c r="B73" s="12" t="s">
        <v>158</v>
      </c>
      <c r="C73" s="81">
        <v>353</v>
      </c>
      <c r="D73" s="13" t="s">
        <v>245</v>
      </c>
      <c r="E73" s="22" t="s">
        <v>182</v>
      </c>
      <c r="F73" s="117">
        <v>1</v>
      </c>
      <c r="G73" s="114"/>
      <c r="H73" s="114"/>
      <c r="I73" s="139"/>
      <c r="J73" s="146"/>
      <c r="K73" s="35"/>
      <c r="O73" s="5"/>
    </row>
    <row r="74" spans="1:15" ht="18" customHeight="1">
      <c r="A74" s="8"/>
      <c r="B74" s="12" t="s">
        <v>160</v>
      </c>
      <c r="C74" s="81">
        <v>353</v>
      </c>
      <c r="D74" s="13" t="s">
        <v>246</v>
      </c>
      <c r="E74" s="22" t="s">
        <v>182</v>
      </c>
      <c r="F74" s="117">
        <v>1</v>
      </c>
      <c r="G74" s="114"/>
      <c r="H74" s="114"/>
      <c r="I74" s="139"/>
      <c r="J74" s="146"/>
      <c r="K74" s="35"/>
      <c r="O74" s="5"/>
    </row>
    <row r="75" spans="1:15" ht="18" customHeight="1">
      <c r="A75" s="8"/>
      <c r="B75" s="12" t="s">
        <v>163</v>
      </c>
      <c r="C75" s="81">
        <v>353</v>
      </c>
      <c r="D75" s="13" t="s">
        <v>247</v>
      </c>
      <c r="E75" s="22" t="s">
        <v>182</v>
      </c>
      <c r="F75" s="117">
        <v>1</v>
      </c>
      <c r="G75" s="114"/>
      <c r="H75" s="114"/>
      <c r="I75" s="139"/>
      <c r="J75" s="146"/>
      <c r="K75" s="35"/>
      <c r="O75" s="5"/>
    </row>
    <row r="76" spans="1:15" ht="18" customHeight="1">
      <c r="A76" s="8"/>
      <c r="B76" s="12" t="s">
        <v>165</v>
      </c>
      <c r="C76" s="81">
        <v>353</v>
      </c>
      <c r="D76" s="13" t="s">
        <v>13</v>
      </c>
      <c r="E76" s="22" t="s">
        <v>182</v>
      </c>
      <c r="F76" s="117">
        <v>1</v>
      </c>
      <c r="G76" s="114"/>
      <c r="H76" s="114"/>
      <c r="I76" s="139"/>
      <c r="J76" s="146"/>
      <c r="K76" s="35"/>
      <c r="O76" s="5"/>
    </row>
    <row r="77" spans="1:15" ht="18" customHeight="1">
      <c r="A77" s="8"/>
      <c r="B77" s="12" t="s">
        <v>167</v>
      </c>
      <c r="C77" s="81">
        <v>353</v>
      </c>
      <c r="D77" s="13" t="s">
        <v>40</v>
      </c>
      <c r="E77" s="22" t="s">
        <v>182</v>
      </c>
      <c r="F77" s="117">
        <v>4</v>
      </c>
      <c r="G77" s="114"/>
      <c r="H77" s="114"/>
      <c r="I77" s="139"/>
      <c r="J77" s="146"/>
      <c r="K77" s="35"/>
      <c r="O77" s="5"/>
    </row>
    <row r="78" spans="1:15" ht="18" customHeight="1">
      <c r="A78" s="8"/>
      <c r="B78" s="12" t="s">
        <v>183</v>
      </c>
      <c r="C78" s="81">
        <v>353</v>
      </c>
      <c r="D78" s="13" t="s">
        <v>41</v>
      </c>
      <c r="E78" s="22" t="s">
        <v>182</v>
      </c>
      <c r="F78" s="117">
        <v>8</v>
      </c>
      <c r="G78" s="114"/>
      <c r="H78" s="114"/>
      <c r="I78" s="139"/>
      <c r="J78" s="146"/>
      <c r="K78" s="35"/>
      <c r="O78" s="5"/>
    </row>
    <row r="79" spans="1:15" ht="18" customHeight="1">
      <c r="A79" s="8"/>
      <c r="B79" s="12" t="s">
        <v>184</v>
      </c>
      <c r="C79" s="81">
        <v>353</v>
      </c>
      <c r="D79" s="13" t="s">
        <v>42</v>
      </c>
      <c r="E79" s="22" t="s">
        <v>182</v>
      </c>
      <c r="F79" s="117">
        <v>14</v>
      </c>
      <c r="G79" s="114"/>
      <c r="H79" s="114"/>
      <c r="I79" s="139"/>
      <c r="J79" s="146"/>
      <c r="K79" s="35"/>
      <c r="O79" s="5"/>
    </row>
    <row r="80" spans="1:15" ht="18" customHeight="1">
      <c r="A80" s="8"/>
      <c r="B80" s="12" t="s">
        <v>185</v>
      </c>
      <c r="C80" s="81">
        <v>353</v>
      </c>
      <c r="D80" s="13" t="s">
        <v>43</v>
      </c>
      <c r="E80" s="22" t="s">
        <v>182</v>
      </c>
      <c r="F80" s="117">
        <v>1</v>
      </c>
      <c r="G80" s="114"/>
      <c r="H80" s="114"/>
      <c r="I80" s="139"/>
      <c r="J80" s="146"/>
      <c r="K80" s="35"/>
      <c r="O80" s="5"/>
    </row>
    <row r="81" spans="1:15" ht="18" customHeight="1">
      <c r="A81" s="8"/>
      <c r="B81" s="12" t="s">
        <v>186</v>
      </c>
      <c r="C81" s="81">
        <v>353</v>
      </c>
      <c r="D81" s="13" t="s">
        <v>248</v>
      </c>
      <c r="E81" s="22" t="s">
        <v>182</v>
      </c>
      <c r="F81" s="117">
        <v>1</v>
      </c>
      <c r="G81" s="114"/>
      <c r="H81" s="114"/>
      <c r="I81" s="139"/>
      <c r="J81" s="146"/>
      <c r="K81" s="35"/>
      <c r="O81" s="5"/>
    </row>
    <row r="82" spans="1:15" ht="18" customHeight="1">
      <c r="A82" s="8"/>
      <c r="B82" s="12" t="s">
        <v>187</v>
      </c>
      <c r="C82" s="81">
        <v>353</v>
      </c>
      <c r="D82" s="13" t="s">
        <v>249</v>
      </c>
      <c r="E82" s="22" t="s">
        <v>182</v>
      </c>
      <c r="F82" s="117">
        <v>1</v>
      </c>
      <c r="G82" s="114"/>
      <c r="H82" s="114"/>
      <c r="I82" s="139"/>
      <c r="J82" s="146"/>
      <c r="K82" s="35"/>
      <c r="O82" s="5"/>
    </row>
    <row r="83" spans="1:15" ht="18" customHeight="1">
      <c r="A83" s="8"/>
      <c r="B83" s="31" t="s">
        <v>188</v>
      </c>
      <c r="C83" s="81">
        <v>353</v>
      </c>
      <c r="D83" s="36" t="s">
        <v>251</v>
      </c>
      <c r="E83" s="32" t="s">
        <v>182</v>
      </c>
      <c r="F83" s="142">
        <v>1</v>
      </c>
      <c r="G83" s="114"/>
      <c r="H83" s="114"/>
      <c r="I83" s="139"/>
      <c r="J83" s="146"/>
      <c r="K83" s="35"/>
      <c r="O83" s="5"/>
    </row>
    <row r="84" spans="1:15" ht="18" customHeight="1">
      <c r="A84" s="8"/>
      <c r="B84" s="12" t="s">
        <v>189</v>
      </c>
      <c r="C84" s="81">
        <v>359</v>
      </c>
      <c r="D84" s="13" t="s">
        <v>39</v>
      </c>
      <c r="E84" s="22" t="s">
        <v>182</v>
      </c>
      <c r="F84" s="117">
        <v>1</v>
      </c>
      <c r="G84" s="114"/>
      <c r="H84" s="114"/>
      <c r="I84" s="139"/>
      <c r="J84" s="146"/>
      <c r="K84" s="35"/>
      <c r="O84" s="5"/>
    </row>
    <row r="85" spans="1:15" ht="18" customHeight="1">
      <c r="A85" s="8"/>
      <c r="B85" s="12" t="s">
        <v>190</v>
      </c>
      <c r="C85" s="81">
        <v>359</v>
      </c>
      <c r="D85" s="13" t="s">
        <v>252</v>
      </c>
      <c r="E85" s="22" t="s">
        <v>182</v>
      </c>
      <c r="F85" s="117">
        <v>3</v>
      </c>
      <c r="G85" s="114"/>
      <c r="H85" s="114"/>
      <c r="I85" s="139"/>
      <c r="J85" s="146"/>
      <c r="K85" s="35"/>
      <c r="O85" s="5"/>
    </row>
    <row r="86" spans="1:15" ht="18" customHeight="1">
      <c r="A86" s="8"/>
      <c r="B86" s="12" t="s">
        <v>191</v>
      </c>
      <c r="C86" s="81">
        <v>359</v>
      </c>
      <c r="D86" s="13" t="s">
        <v>253</v>
      </c>
      <c r="E86" s="22" t="s">
        <v>182</v>
      </c>
      <c r="F86" s="117">
        <v>1</v>
      </c>
      <c r="G86" s="114"/>
      <c r="H86" s="114"/>
      <c r="I86" s="139"/>
      <c r="J86" s="146"/>
      <c r="K86" s="35"/>
      <c r="O86" s="5"/>
    </row>
    <row r="87" spans="1:15" ht="18" customHeight="1">
      <c r="A87" s="8"/>
      <c r="B87" s="12" t="s">
        <v>192</v>
      </c>
      <c r="C87" s="81">
        <v>359</v>
      </c>
      <c r="D87" s="13" t="s">
        <v>254</v>
      </c>
      <c r="E87" s="22" t="s">
        <v>182</v>
      </c>
      <c r="F87" s="117">
        <v>1</v>
      </c>
      <c r="G87" s="114"/>
      <c r="H87" s="114"/>
      <c r="I87" s="139"/>
      <c r="J87" s="146"/>
      <c r="K87" s="35"/>
      <c r="O87" s="5"/>
    </row>
    <row r="88" spans="1:15" ht="18" customHeight="1">
      <c r="A88" s="8"/>
      <c r="B88" s="12" t="s">
        <v>84</v>
      </c>
      <c r="C88" s="81">
        <v>359</v>
      </c>
      <c r="D88" s="13" t="s">
        <v>255</v>
      </c>
      <c r="E88" s="22" t="s">
        <v>182</v>
      </c>
      <c r="F88" s="117">
        <v>1</v>
      </c>
      <c r="G88" s="114"/>
      <c r="H88" s="114"/>
      <c r="I88" s="139"/>
      <c r="J88" s="146"/>
      <c r="K88" s="35"/>
      <c r="O88" s="5"/>
    </row>
    <row r="89" spans="1:15" ht="18" customHeight="1">
      <c r="A89" s="8"/>
      <c r="B89" s="12" t="s">
        <v>85</v>
      </c>
      <c r="C89" s="81">
        <v>359</v>
      </c>
      <c r="D89" s="13" t="s">
        <v>256</v>
      </c>
      <c r="E89" s="22" t="s">
        <v>182</v>
      </c>
      <c r="F89" s="117">
        <v>16</v>
      </c>
      <c r="G89" s="114"/>
      <c r="H89" s="114"/>
      <c r="I89" s="139"/>
      <c r="J89" s="146"/>
      <c r="K89" s="35"/>
      <c r="O89" s="5"/>
    </row>
    <row r="90" spans="1:15" ht="18" customHeight="1">
      <c r="A90" s="8"/>
      <c r="B90" s="12" t="s">
        <v>86</v>
      </c>
      <c r="C90" s="81">
        <v>390</v>
      </c>
      <c r="D90" s="13" t="s">
        <v>44</v>
      </c>
      <c r="E90" s="22" t="s">
        <v>182</v>
      </c>
      <c r="F90" s="117">
        <v>1</v>
      </c>
      <c r="G90" s="114"/>
      <c r="H90" s="114"/>
      <c r="I90" s="139"/>
      <c r="J90" s="146"/>
      <c r="K90" s="35"/>
      <c r="O90" s="5"/>
    </row>
    <row r="91" spans="1:15" ht="24">
      <c r="A91" s="8"/>
      <c r="B91" s="12" t="s">
        <v>272</v>
      </c>
      <c r="C91" s="81">
        <v>390</v>
      </c>
      <c r="D91" s="13" t="s">
        <v>6</v>
      </c>
      <c r="E91" s="22" t="s">
        <v>182</v>
      </c>
      <c r="F91" s="117">
        <v>1</v>
      </c>
      <c r="G91" s="114"/>
      <c r="H91" s="114"/>
      <c r="I91" s="139"/>
      <c r="J91" s="146"/>
      <c r="K91" s="35"/>
      <c r="O91" s="5"/>
    </row>
    <row r="92" spans="1:15" ht="24.75" thickBot="1">
      <c r="A92" s="8"/>
      <c r="B92" s="12" t="s">
        <v>273</v>
      </c>
      <c r="C92" s="76">
        <v>390</v>
      </c>
      <c r="D92" s="13" t="s">
        <v>7</v>
      </c>
      <c r="E92" s="22" t="s">
        <v>182</v>
      </c>
      <c r="F92" s="117">
        <v>1</v>
      </c>
      <c r="G92" s="114"/>
      <c r="H92" s="114"/>
      <c r="I92" s="139"/>
      <c r="J92" s="146"/>
      <c r="K92" s="35"/>
      <c r="O92" s="5"/>
    </row>
    <row r="93" spans="1:15" ht="12.75" thickBot="1">
      <c r="A93" s="91">
        <v>13</v>
      </c>
      <c r="B93" s="96"/>
      <c r="C93" s="97"/>
      <c r="D93" s="94" t="s">
        <v>223</v>
      </c>
      <c r="E93" s="99"/>
      <c r="F93" s="118"/>
      <c r="G93" s="119"/>
      <c r="H93" s="119"/>
      <c r="I93" s="110"/>
      <c r="J93" s="111">
        <v>1.52</v>
      </c>
      <c r="O93" s="5"/>
    </row>
    <row r="94" spans="1:15" ht="24">
      <c r="A94" s="8"/>
      <c r="B94" s="9" t="s">
        <v>155</v>
      </c>
      <c r="C94" s="76">
        <v>385</v>
      </c>
      <c r="D94" s="13" t="s">
        <v>14</v>
      </c>
      <c r="E94" s="24" t="s">
        <v>162</v>
      </c>
      <c r="F94" s="112">
        <v>42.7</v>
      </c>
      <c r="G94" s="114"/>
      <c r="H94" s="114"/>
      <c r="I94" s="139"/>
      <c r="J94" s="146"/>
      <c r="O94" s="5"/>
    </row>
    <row r="95" spans="1:15" ht="24">
      <c r="A95" s="8"/>
      <c r="B95" s="12" t="s">
        <v>158</v>
      </c>
      <c r="C95" s="81">
        <v>385</v>
      </c>
      <c r="D95" s="13" t="s">
        <v>15</v>
      </c>
      <c r="E95" s="22" t="s">
        <v>162</v>
      </c>
      <c r="F95" s="117">
        <f>29.8+22.7</f>
        <v>52.5</v>
      </c>
      <c r="G95" s="114"/>
      <c r="H95" s="114"/>
      <c r="I95" s="139"/>
      <c r="J95" s="146"/>
      <c r="O95" s="5"/>
    </row>
    <row r="96" spans="1:15" ht="24">
      <c r="A96" s="8"/>
      <c r="B96" s="12" t="s">
        <v>160</v>
      </c>
      <c r="C96" s="81">
        <v>385</v>
      </c>
      <c r="D96" s="13" t="s">
        <v>16</v>
      </c>
      <c r="E96" s="22" t="s">
        <v>162</v>
      </c>
      <c r="F96" s="117">
        <f>22.7+32.74</f>
        <v>55.44</v>
      </c>
      <c r="G96" s="114"/>
      <c r="H96" s="114"/>
      <c r="I96" s="139"/>
      <c r="J96" s="146"/>
      <c r="O96" s="5"/>
    </row>
    <row r="97" spans="1:15" ht="24">
      <c r="A97" s="8"/>
      <c r="B97" s="12" t="s">
        <v>163</v>
      </c>
      <c r="C97" s="81">
        <v>385</v>
      </c>
      <c r="D97" s="13" t="s">
        <v>225</v>
      </c>
      <c r="E97" s="22" t="s">
        <v>162</v>
      </c>
      <c r="F97" s="117">
        <v>144.6</v>
      </c>
      <c r="G97" s="114"/>
      <c r="H97" s="114"/>
      <c r="I97" s="139"/>
      <c r="J97" s="146"/>
      <c r="O97" s="5"/>
    </row>
    <row r="98" spans="1:15" ht="24">
      <c r="A98" s="8"/>
      <c r="B98" s="12" t="s">
        <v>165</v>
      </c>
      <c r="C98" s="81">
        <v>385</v>
      </c>
      <c r="D98" s="36" t="s">
        <v>17</v>
      </c>
      <c r="E98" s="22" t="s">
        <v>162</v>
      </c>
      <c r="F98" s="117">
        <f>(7*2)+(4*4)</f>
        <v>30</v>
      </c>
      <c r="G98" s="114"/>
      <c r="H98" s="114"/>
      <c r="I98" s="139"/>
      <c r="J98" s="146"/>
      <c r="O98" s="5"/>
    </row>
    <row r="99" spans="1:11" s="1" customFormat="1" ht="36">
      <c r="A99" s="8"/>
      <c r="B99" s="12" t="s">
        <v>167</v>
      </c>
      <c r="C99" s="81">
        <v>390</v>
      </c>
      <c r="D99" s="36" t="s">
        <v>227</v>
      </c>
      <c r="E99" s="22" t="s">
        <v>162</v>
      </c>
      <c r="F99" s="117">
        <f>7*4</f>
        <v>28</v>
      </c>
      <c r="G99" s="114"/>
      <c r="H99" s="114"/>
      <c r="I99" s="139"/>
      <c r="J99" s="147"/>
      <c r="K99" s="2"/>
    </row>
    <row r="100" spans="1:11" s="1" customFormat="1" ht="24">
      <c r="A100" s="8"/>
      <c r="B100" s="12" t="s">
        <v>183</v>
      </c>
      <c r="C100" s="81">
        <v>390</v>
      </c>
      <c r="D100" s="13" t="s">
        <v>226</v>
      </c>
      <c r="E100" s="22" t="s">
        <v>162</v>
      </c>
      <c r="F100" s="117">
        <f>19.7+30.9</f>
        <v>50.599999999999994</v>
      </c>
      <c r="G100" s="114"/>
      <c r="H100" s="114"/>
      <c r="I100" s="139"/>
      <c r="J100" s="147"/>
      <c r="K100" s="2"/>
    </row>
    <row r="101" spans="1:11" s="1" customFormat="1" ht="24">
      <c r="A101" s="8"/>
      <c r="B101" s="12" t="s">
        <v>184</v>
      </c>
      <c r="C101" s="81">
        <v>390</v>
      </c>
      <c r="D101" s="13" t="s">
        <v>228</v>
      </c>
      <c r="E101" s="22" t="s">
        <v>162</v>
      </c>
      <c r="F101" s="117">
        <f>4.2+4.2+2.55</f>
        <v>10.95</v>
      </c>
      <c r="G101" s="114"/>
      <c r="H101" s="114"/>
      <c r="I101" s="139"/>
      <c r="J101" s="147"/>
      <c r="K101" s="2"/>
    </row>
    <row r="102" spans="1:11" s="1" customFormat="1" ht="24">
      <c r="A102" s="8"/>
      <c r="B102" s="12" t="s">
        <v>185</v>
      </c>
      <c r="C102" s="81">
        <v>390</v>
      </c>
      <c r="D102" s="13" t="s">
        <v>233</v>
      </c>
      <c r="E102" s="22" t="s">
        <v>162</v>
      </c>
      <c r="F102" s="117">
        <v>5.65</v>
      </c>
      <c r="G102" s="114"/>
      <c r="H102" s="114"/>
      <c r="I102" s="139"/>
      <c r="J102" s="147"/>
      <c r="K102" s="2"/>
    </row>
    <row r="103" spans="1:11" s="1" customFormat="1" ht="24">
      <c r="A103" s="8"/>
      <c r="B103" s="12" t="s">
        <v>186</v>
      </c>
      <c r="C103" s="81">
        <v>390</v>
      </c>
      <c r="D103" s="37" t="s">
        <v>224</v>
      </c>
      <c r="E103" s="22" t="s">
        <v>162</v>
      </c>
      <c r="F103" s="117">
        <v>4.3</v>
      </c>
      <c r="G103" s="114"/>
      <c r="H103" s="114"/>
      <c r="I103" s="139"/>
      <c r="J103" s="147"/>
      <c r="K103" s="2"/>
    </row>
    <row r="104" spans="1:15" ht="62.25" customHeight="1">
      <c r="A104" s="8"/>
      <c r="B104" s="12" t="s">
        <v>187</v>
      </c>
      <c r="C104" s="81">
        <v>390</v>
      </c>
      <c r="D104" s="20" t="s">
        <v>47</v>
      </c>
      <c r="E104" s="22" t="s">
        <v>88</v>
      </c>
      <c r="F104" s="117">
        <v>1</v>
      </c>
      <c r="G104" s="114"/>
      <c r="H104" s="114"/>
      <c r="I104" s="139"/>
      <c r="J104" s="146"/>
      <c r="O104" s="5"/>
    </row>
    <row r="105" spans="1:11" s="1" customFormat="1" ht="24.75" thickBot="1">
      <c r="A105" s="8"/>
      <c r="B105" s="12" t="s">
        <v>188</v>
      </c>
      <c r="C105" s="76">
        <v>390</v>
      </c>
      <c r="D105" s="38" t="s">
        <v>231</v>
      </c>
      <c r="E105" s="22" t="s">
        <v>168</v>
      </c>
      <c r="F105" s="117">
        <v>1</v>
      </c>
      <c r="G105" s="114"/>
      <c r="H105" s="114"/>
      <c r="I105" s="139"/>
      <c r="J105" s="147"/>
      <c r="K105" s="2"/>
    </row>
    <row r="106" spans="1:15" ht="12.75" thickBot="1">
      <c r="A106" s="91">
        <v>14</v>
      </c>
      <c r="B106" s="96"/>
      <c r="C106" s="97"/>
      <c r="D106" s="94" t="s">
        <v>193</v>
      </c>
      <c r="E106" s="99"/>
      <c r="F106" s="118"/>
      <c r="G106" s="119"/>
      <c r="H106" s="119"/>
      <c r="I106" s="110"/>
      <c r="J106" s="111">
        <v>2.08</v>
      </c>
      <c r="O106" s="5"/>
    </row>
    <row r="107" spans="1:15" ht="24">
      <c r="A107" s="8"/>
      <c r="B107" s="28" t="s">
        <v>155</v>
      </c>
      <c r="C107" s="76">
        <v>494</v>
      </c>
      <c r="D107" s="29" t="s">
        <v>45</v>
      </c>
      <c r="E107" s="30" t="s">
        <v>168</v>
      </c>
      <c r="F107" s="143">
        <v>1</v>
      </c>
      <c r="G107" s="114"/>
      <c r="H107" s="114"/>
      <c r="I107" s="139"/>
      <c r="J107" s="146"/>
      <c r="O107" s="5"/>
    </row>
    <row r="108" spans="1:15" ht="24">
      <c r="A108" s="8"/>
      <c r="B108" s="12" t="s">
        <v>158</v>
      </c>
      <c r="C108" s="81">
        <v>494</v>
      </c>
      <c r="D108" s="13" t="s">
        <v>230</v>
      </c>
      <c r="E108" s="22" t="s">
        <v>168</v>
      </c>
      <c r="F108" s="117">
        <v>1</v>
      </c>
      <c r="G108" s="114"/>
      <c r="H108" s="114"/>
      <c r="I108" s="139"/>
      <c r="J108" s="146"/>
      <c r="O108" s="5"/>
    </row>
    <row r="109" spans="1:15" ht="24">
      <c r="A109" s="8"/>
      <c r="B109" s="12" t="s">
        <v>160</v>
      </c>
      <c r="C109" s="81">
        <v>494</v>
      </c>
      <c r="D109" s="13" t="s">
        <v>232</v>
      </c>
      <c r="E109" s="22" t="s">
        <v>168</v>
      </c>
      <c r="F109" s="117">
        <v>1</v>
      </c>
      <c r="G109" s="114"/>
      <c r="H109" s="114"/>
      <c r="I109" s="139"/>
      <c r="J109" s="146"/>
      <c r="O109" s="5"/>
    </row>
    <row r="110" spans="1:15" ht="24">
      <c r="A110" s="8"/>
      <c r="B110" s="12" t="s">
        <v>163</v>
      </c>
      <c r="C110" s="81">
        <v>423</v>
      </c>
      <c r="D110" s="13" t="s">
        <v>229</v>
      </c>
      <c r="E110" s="22" t="s">
        <v>174</v>
      </c>
      <c r="F110" s="117">
        <f>F65+F66</f>
        <v>293.01</v>
      </c>
      <c r="G110" s="114"/>
      <c r="H110" s="114"/>
      <c r="I110" s="139"/>
      <c r="J110" s="146"/>
      <c r="O110" s="5"/>
    </row>
    <row r="111" spans="1:15" ht="12">
      <c r="A111" s="8"/>
      <c r="B111" s="12" t="s">
        <v>165</v>
      </c>
      <c r="C111" s="81">
        <v>423</v>
      </c>
      <c r="D111" s="13" t="s">
        <v>18</v>
      </c>
      <c r="E111" s="22" t="s">
        <v>174</v>
      </c>
      <c r="F111" s="117">
        <f>F51</f>
        <v>1327.2060000000001</v>
      </c>
      <c r="G111" s="114"/>
      <c r="H111" s="114"/>
      <c r="I111" s="139"/>
      <c r="J111" s="146"/>
      <c r="O111" s="5"/>
    </row>
    <row r="112" spans="1:15" ht="12">
      <c r="A112" s="8"/>
      <c r="B112" s="12" t="s">
        <v>167</v>
      </c>
      <c r="C112" s="81">
        <v>422</v>
      </c>
      <c r="D112" s="13" t="s">
        <v>275</v>
      </c>
      <c r="E112" s="22" t="s">
        <v>157</v>
      </c>
      <c r="F112" s="117">
        <v>1</v>
      </c>
      <c r="G112" s="114"/>
      <c r="H112" s="114"/>
      <c r="I112" s="139"/>
      <c r="J112" s="146"/>
      <c r="O112" s="5"/>
    </row>
    <row r="113" spans="1:15" ht="24">
      <c r="A113" s="8"/>
      <c r="B113" s="12" t="s">
        <v>183</v>
      </c>
      <c r="C113" s="81">
        <v>428</v>
      </c>
      <c r="D113" s="13" t="s">
        <v>46</v>
      </c>
      <c r="E113" s="22" t="s">
        <v>174</v>
      </c>
      <c r="F113" s="117">
        <f>F70</f>
        <v>269.11</v>
      </c>
      <c r="G113" s="114"/>
      <c r="H113" s="114"/>
      <c r="I113" s="139"/>
      <c r="J113" s="146"/>
      <c r="O113" s="5"/>
    </row>
    <row r="114" spans="1:15" ht="48.75" thickBot="1">
      <c r="A114" s="8"/>
      <c r="B114" s="12" t="s">
        <v>184</v>
      </c>
      <c r="C114" s="76">
        <v>494</v>
      </c>
      <c r="D114" s="13" t="s">
        <v>87</v>
      </c>
      <c r="E114" s="22" t="s">
        <v>157</v>
      </c>
      <c r="F114" s="117">
        <v>1</v>
      </c>
      <c r="G114" s="114"/>
      <c r="H114" s="114"/>
      <c r="I114" s="139"/>
      <c r="J114" s="146"/>
      <c r="O114" s="5"/>
    </row>
    <row r="115" spans="1:15" ht="24.75" thickBot="1">
      <c r="A115" s="100" t="s">
        <v>194</v>
      </c>
      <c r="B115" s="96"/>
      <c r="C115" s="101"/>
      <c r="D115" s="94" t="s">
        <v>126</v>
      </c>
      <c r="E115" s="99"/>
      <c r="F115" s="118"/>
      <c r="G115" s="119"/>
      <c r="H115" s="119"/>
      <c r="I115" s="110"/>
      <c r="J115" s="111">
        <v>0.79</v>
      </c>
      <c r="O115" s="5"/>
    </row>
    <row r="116" spans="1:15" ht="60">
      <c r="A116" s="8"/>
      <c r="B116" s="28" t="s">
        <v>155</v>
      </c>
      <c r="C116" s="76">
        <v>370</v>
      </c>
      <c r="D116" s="39" t="s">
        <v>49</v>
      </c>
      <c r="E116" s="30" t="s">
        <v>88</v>
      </c>
      <c r="F116" s="143">
        <v>1</v>
      </c>
      <c r="G116" s="114"/>
      <c r="H116" s="114"/>
      <c r="I116" s="139"/>
      <c r="J116" s="146"/>
      <c r="O116" s="5"/>
    </row>
    <row r="117" spans="1:15" ht="36">
      <c r="A117" s="8"/>
      <c r="B117" s="12" t="s">
        <v>158</v>
      </c>
      <c r="C117" s="81">
        <v>370</v>
      </c>
      <c r="D117" s="20" t="s">
        <v>50</v>
      </c>
      <c r="E117" s="22" t="s">
        <v>88</v>
      </c>
      <c r="F117" s="117">
        <v>1</v>
      </c>
      <c r="G117" s="114"/>
      <c r="H117" s="114"/>
      <c r="I117" s="139"/>
      <c r="J117" s="146"/>
      <c r="O117" s="5"/>
    </row>
    <row r="118" spans="1:15" ht="20.25" customHeight="1">
      <c r="A118" s="8"/>
      <c r="B118" s="12" t="s">
        <v>160</v>
      </c>
      <c r="C118" s="81">
        <v>68</v>
      </c>
      <c r="D118" s="20" t="s">
        <v>264</v>
      </c>
      <c r="E118" s="22" t="s">
        <v>88</v>
      </c>
      <c r="F118" s="117">
        <v>1</v>
      </c>
      <c r="G118" s="114"/>
      <c r="H118" s="114"/>
      <c r="I118" s="139"/>
      <c r="J118" s="146"/>
      <c r="O118" s="5"/>
    </row>
    <row r="119" spans="1:15" ht="51" customHeight="1">
      <c r="A119" s="8"/>
      <c r="B119" s="12" t="s">
        <v>163</v>
      </c>
      <c r="C119" s="81">
        <v>311</v>
      </c>
      <c r="D119" s="20" t="s">
        <v>271</v>
      </c>
      <c r="E119" s="22" t="s">
        <v>88</v>
      </c>
      <c r="F119" s="117">
        <v>1</v>
      </c>
      <c r="G119" s="114"/>
      <c r="H119" s="114"/>
      <c r="I119" s="139"/>
      <c r="J119" s="146"/>
      <c r="O119" s="5"/>
    </row>
    <row r="120" spans="1:15" ht="36">
      <c r="A120" s="8"/>
      <c r="B120" s="12" t="s">
        <v>165</v>
      </c>
      <c r="C120" s="81">
        <v>139</v>
      </c>
      <c r="D120" s="20" t="s">
        <v>48</v>
      </c>
      <c r="E120" s="22" t="s">
        <v>88</v>
      </c>
      <c r="F120" s="117">
        <v>15</v>
      </c>
      <c r="G120" s="114"/>
      <c r="H120" s="114"/>
      <c r="I120" s="139"/>
      <c r="J120" s="146"/>
      <c r="O120" s="5"/>
    </row>
    <row r="121" spans="1:15" ht="60">
      <c r="A121" s="8"/>
      <c r="B121" s="12" t="s">
        <v>167</v>
      </c>
      <c r="C121" s="81">
        <v>101</v>
      </c>
      <c r="D121" s="20" t="s">
        <v>55</v>
      </c>
      <c r="E121" s="22" t="s">
        <v>174</v>
      </c>
      <c r="F121" s="117">
        <v>10.55</v>
      </c>
      <c r="G121" s="114"/>
      <c r="H121" s="114"/>
      <c r="I121" s="139"/>
      <c r="J121" s="146"/>
      <c r="O121" s="5"/>
    </row>
    <row r="122" spans="1:15" ht="60">
      <c r="A122" s="8"/>
      <c r="B122" s="12" t="s">
        <v>183</v>
      </c>
      <c r="C122" s="81">
        <v>101</v>
      </c>
      <c r="D122" s="20" t="s">
        <v>56</v>
      </c>
      <c r="E122" s="22" t="s">
        <v>174</v>
      </c>
      <c r="F122" s="117">
        <v>5.91</v>
      </c>
      <c r="G122" s="114"/>
      <c r="H122" s="114"/>
      <c r="I122" s="139"/>
      <c r="J122" s="146"/>
      <c r="O122" s="5"/>
    </row>
    <row r="123" spans="1:15" ht="48">
      <c r="A123" s="8"/>
      <c r="B123" s="12" t="s">
        <v>184</v>
      </c>
      <c r="C123" s="81">
        <v>101</v>
      </c>
      <c r="D123" s="20" t="s">
        <v>57</v>
      </c>
      <c r="E123" s="22" t="s">
        <v>174</v>
      </c>
      <c r="F123" s="117">
        <v>8.31</v>
      </c>
      <c r="G123" s="114"/>
      <c r="H123" s="114"/>
      <c r="I123" s="139"/>
      <c r="J123" s="146"/>
      <c r="O123" s="5"/>
    </row>
    <row r="124" spans="1:15" ht="60">
      <c r="A124" s="8"/>
      <c r="B124" s="12" t="s">
        <v>185</v>
      </c>
      <c r="C124" s="81">
        <v>101</v>
      </c>
      <c r="D124" s="20" t="s">
        <v>58</v>
      </c>
      <c r="E124" s="22" t="s">
        <v>174</v>
      </c>
      <c r="F124" s="117">
        <v>12.06</v>
      </c>
      <c r="G124" s="114"/>
      <c r="H124" s="114"/>
      <c r="I124" s="139"/>
      <c r="J124" s="146"/>
      <c r="O124" s="5"/>
    </row>
    <row r="125" spans="1:15" ht="24.75" thickBot="1">
      <c r="A125" s="8"/>
      <c r="B125" s="12" t="s">
        <v>186</v>
      </c>
      <c r="C125" s="76">
        <v>507</v>
      </c>
      <c r="D125" s="20" t="s">
        <v>148</v>
      </c>
      <c r="E125" s="22" t="s">
        <v>174</v>
      </c>
      <c r="F125" s="117">
        <v>166.9</v>
      </c>
      <c r="G125" s="114"/>
      <c r="H125" s="114"/>
      <c r="I125" s="139"/>
      <c r="J125" s="146"/>
      <c r="O125" s="5"/>
    </row>
    <row r="126" spans="1:15" ht="12.75" thickBot="1">
      <c r="A126" s="91">
        <v>16</v>
      </c>
      <c r="B126" s="96"/>
      <c r="C126" s="97"/>
      <c r="D126" s="94" t="s">
        <v>195</v>
      </c>
      <c r="E126" s="99"/>
      <c r="F126" s="118"/>
      <c r="G126" s="119"/>
      <c r="H126" s="119"/>
      <c r="I126" s="110"/>
      <c r="J126" s="111">
        <v>2.09</v>
      </c>
      <c r="O126" s="5"/>
    </row>
    <row r="127" spans="1:15" ht="12">
      <c r="A127" s="40"/>
      <c r="B127" s="41" t="s">
        <v>73</v>
      </c>
      <c r="C127" s="62"/>
      <c r="D127" s="42" t="s">
        <v>196</v>
      </c>
      <c r="E127" s="24"/>
      <c r="F127" s="148"/>
      <c r="G127" s="149"/>
      <c r="H127" s="149"/>
      <c r="I127" s="115"/>
      <c r="J127" s="150"/>
      <c r="O127" s="5"/>
    </row>
    <row r="128" spans="1:15" ht="84">
      <c r="A128" s="40"/>
      <c r="B128" s="12" t="s">
        <v>155</v>
      </c>
      <c r="C128" s="81">
        <v>271</v>
      </c>
      <c r="D128" s="20" t="s">
        <v>112</v>
      </c>
      <c r="E128" s="22" t="s">
        <v>162</v>
      </c>
      <c r="F128" s="151">
        <v>59</v>
      </c>
      <c r="G128" s="114"/>
      <c r="H128" s="114"/>
      <c r="I128" s="115"/>
      <c r="J128" s="150"/>
      <c r="O128" s="5"/>
    </row>
    <row r="129" spans="1:15" ht="84">
      <c r="A129" s="40"/>
      <c r="B129" s="12" t="s">
        <v>158</v>
      </c>
      <c r="C129" s="81">
        <v>271</v>
      </c>
      <c r="D129" s="20" t="s">
        <v>81</v>
      </c>
      <c r="E129" s="22" t="s">
        <v>162</v>
      </c>
      <c r="F129" s="151">
        <f>4.3+3.2+15.2+16+4+4.7+11.5+4.9</f>
        <v>63.800000000000004</v>
      </c>
      <c r="G129" s="114"/>
      <c r="H129" s="114"/>
      <c r="I129" s="115"/>
      <c r="J129" s="150"/>
      <c r="O129" s="5"/>
    </row>
    <row r="130" spans="1:15" ht="72">
      <c r="A130" s="40"/>
      <c r="B130" s="12" t="s">
        <v>160</v>
      </c>
      <c r="C130" s="81">
        <v>271</v>
      </c>
      <c r="D130" s="20" t="s">
        <v>131</v>
      </c>
      <c r="E130" s="22" t="s">
        <v>162</v>
      </c>
      <c r="F130" s="151">
        <f>3.4+7.5+2+9+5</f>
        <v>26.9</v>
      </c>
      <c r="G130" s="114"/>
      <c r="H130" s="114"/>
      <c r="I130" s="115"/>
      <c r="J130" s="150"/>
      <c r="O130" s="5"/>
    </row>
    <row r="131" spans="1:15" ht="60">
      <c r="A131" s="40"/>
      <c r="B131" s="12" t="s">
        <v>163</v>
      </c>
      <c r="C131" s="81">
        <v>271</v>
      </c>
      <c r="D131" s="20" t="s">
        <v>110</v>
      </c>
      <c r="E131" s="22" t="s">
        <v>162</v>
      </c>
      <c r="F131" s="151">
        <v>5</v>
      </c>
      <c r="G131" s="114"/>
      <c r="H131" s="114"/>
      <c r="I131" s="115"/>
      <c r="J131" s="150"/>
      <c r="O131" s="5"/>
    </row>
    <row r="132" spans="1:15" ht="60">
      <c r="A132" s="40"/>
      <c r="B132" s="12" t="s">
        <v>165</v>
      </c>
      <c r="C132" s="81">
        <v>271</v>
      </c>
      <c r="D132" s="20" t="s">
        <v>111</v>
      </c>
      <c r="E132" s="22" t="s">
        <v>162</v>
      </c>
      <c r="F132" s="151">
        <f>27*3</f>
        <v>81</v>
      </c>
      <c r="G132" s="114"/>
      <c r="H132" s="114"/>
      <c r="I132" s="115"/>
      <c r="J132" s="150"/>
      <c r="O132" s="5"/>
    </row>
    <row r="133" spans="1:15" ht="48">
      <c r="A133" s="40"/>
      <c r="B133" s="12" t="s">
        <v>167</v>
      </c>
      <c r="C133" s="81">
        <v>271</v>
      </c>
      <c r="D133" s="13" t="s">
        <v>156</v>
      </c>
      <c r="E133" s="22" t="s">
        <v>182</v>
      </c>
      <c r="F133" s="117">
        <v>7</v>
      </c>
      <c r="G133" s="114"/>
      <c r="H133" s="114"/>
      <c r="I133" s="115"/>
      <c r="J133" s="150"/>
      <c r="O133" s="5"/>
    </row>
    <row r="134" spans="1:15" ht="12">
      <c r="A134" s="40"/>
      <c r="B134" s="43" t="s">
        <v>74</v>
      </c>
      <c r="C134" s="81"/>
      <c r="D134" s="44" t="s">
        <v>197</v>
      </c>
      <c r="E134" s="22"/>
      <c r="F134" s="117"/>
      <c r="G134" s="114"/>
      <c r="H134" s="152"/>
      <c r="I134" s="115"/>
      <c r="J134" s="150"/>
      <c r="O134" s="5"/>
    </row>
    <row r="135" spans="1:15" ht="96">
      <c r="A135" s="40"/>
      <c r="B135" s="12" t="s">
        <v>155</v>
      </c>
      <c r="C135" s="81">
        <v>261</v>
      </c>
      <c r="D135" s="13" t="s">
        <v>9</v>
      </c>
      <c r="E135" s="22" t="s">
        <v>162</v>
      </c>
      <c r="F135" s="117">
        <v>45</v>
      </c>
      <c r="G135" s="114"/>
      <c r="H135" s="114"/>
      <c r="I135" s="115"/>
      <c r="J135" s="150"/>
      <c r="O135" s="5"/>
    </row>
    <row r="136" spans="1:15" ht="84">
      <c r="A136" s="40"/>
      <c r="B136" s="12" t="s">
        <v>158</v>
      </c>
      <c r="C136" s="81">
        <v>261</v>
      </c>
      <c r="D136" s="13" t="s">
        <v>89</v>
      </c>
      <c r="E136" s="22" t="s">
        <v>162</v>
      </c>
      <c r="F136" s="117">
        <v>14</v>
      </c>
      <c r="G136" s="114"/>
      <c r="H136" s="114"/>
      <c r="I136" s="115"/>
      <c r="J136" s="150"/>
      <c r="O136" s="5"/>
    </row>
    <row r="137" spans="1:15" ht="84">
      <c r="A137" s="40"/>
      <c r="B137" s="12" t="s">
        <v>160</v>
      </c>
      <c r="C137" s="81">
        <v>261</v>
      </c>
      <c r="D137" s="13" t="s">
        <v>8</v>
      </c>
      <c r="E137" s="22" t="s">
        <v>162</v>
      </c>
      <c r="F137" s="117">
        <v>67</v>
      </c>
      <c r="G137" s="114"/>
      <c r="H137" s="114"/>
      <c r="I137" s="115"/>
      <c r="J137" s="150"/>
      <c r="O137" s="5"/>
    </row>
    <row r="138" spans="1:15" ht="84">
      <c r="A138" s="40"/>
      <c r="B138" s="12" t="s">
        <v>163</v>
      </c>
      <c r="C138" s="81">
        <v>261</v>
      </c>
      <c r="D138" s="13" t="s">
        <v>90</v>
      </c>
      <c r="E138" s="22" t="s">
        <v>162</v>
      </c>
      <c r="F138" s="117">
        <v>189</v>
      </c>
      <c r="G138" s="114"/>
      <c r="H138" s="114"/>
      <c r="I138" s="115"/>
      <c r="J138" s="150"/>
      <c r="O138" s="5"/>
    </row>
    <row r="139" spans="1:15" ht="84">
      <c r="A139" s="40"/>
      <c r="B139" s="12" t="s">
        <v>165</v>
      </c>
      <c r="C139" s="81">
        <v>261</v>
      </c>
      <c r="D139" s="13" t="s">
        <v>104</v>
      </c>
      <c r="E139" s="22" t="s">
        <v>162</v>
      </c>
      <c r="F139" s="117">
        <v>12</v>
      </c>
      <c r="G139" s="114"/>
      <c r="H139" s="114"/>
      <c r="I139" s="115"/>
      <c r="J139" s="150"/>
      <c r="O139" s="5"/>
    </row>
    <row r="140" spans="1:15" ht="84">
      <c r="A140" s="40"/>
      <c r="B140" s="12" t="s">
        <v>167</v>
      </c>
      <c r="C140" s="81">
        <v>261</v>
      </c>
      <c r="D140" s="13" t="s">
        <v>105</v>
      </c>
      <c r="E140" s="22" t="s">
        <v>162</v>
      </c>
      <c r="F140" s="117">
        <v>138</v>
      </c>
      <c r="G140" s="114"/>
      <c r="H140" s="114"/>
      <c r="I140" s="115"/>
      <c r="J140" s="150"/>
      <c r="O140" s="5"/>
    </row>
    <row r="141" spans="1:15" ht="84">
      <c r="A141" s="40"/>
      <c r="B141" s="12" t="s">
        <v>183</v>
      </c>
      <c r="C141" s="81">
        <v>261</v>
      </c>
      <c r="D141" s="13" t="s">
        <v>106</v>
      </c>
      <c r="E141" s="22" t="s">
        <v>162</v>
      </c>
      <c r="F141" s="117">
        <v>36</v>
      </c>
      <c r="G141" s="114"/>
      <c r="H141" s="114"/>
      <c r="I141" s="115"/>
      <c r="J141" s="150"/>
      <c r="O141" s="5"/>
    </row>
    <row r="142" spans="1:15" ht="12">
      <c r="A142" s="40"/>
      <c r="B142" s="43" t="s">
        <v>107</v>
      </c>
      <c r="C142" s="81"/>
      <c r="D142" s="45" t="s">
        <v>199</v>
      </c>
      <c r="E142" s="46"/>
      <c r="F142" s="153"/>
      <c r="G142" s="114"/>
      <c r="H142" s="154"/>
      <c r="I142" s="155"/>
      <c r="J142" s="156"/>
      <c r="O142" s="5"/>
    </row>
    <row r="143" spans="1:15" ht="60">
      <c r="A143" s="40"/>
      <c r="B143" s="12" t="s">
        <v>155</v>
      </c>
      <c r="C143" s="81">
        <v>315</v>
      </c>
      <c r="D143" s="13" t="s">
        <v>52</v>
      </c>
      <c r="E143" s="22" t="s">
        <v>182</v>
      </c>
      <c r="F143" s="117">
        <v>10</v>
      </c>
      <c r="G143" s="114"/>
      <c r="H143" s="114"/>
      <c r="I143" s="190"/>
      <c r="J143" s="141"/>
      <c r="O143" s="5"/>
    </row>
    <row r="144" spans="1:15" ht="48">
      <c r="A144" s="40"/>
      <c r="B144" s="12" t="s">
        <v>158</v>
      </c>
      <c r="C144" s="81">
        <v>315</v>
      </c>
      <c r="D144" s="13" t="s">
        <v>53</v>
      </c>
      <c r="E144" s="22" t="s">
        <v>182</v>
      </c>
      <c r="F144" s="117">
        <v>2</v>
      </c>
      <c r="G144" s="114"/>
      <c r="H144" s="114"/>
      <c r="I144" s="190"/>
      <c r="J144" s="146"/>
      <c r="O144" s="5"/>
    </row>
    <row r="145" spans="1:15" ht="48">
      <c r="A145" s="40"/>
      <c r="B145" s="12" t="s">
        <v>160</v>
      </c>
      <c r="C145" s="81">
        <v>315</v>
      </c>
      <c r="D145" s="13" t="s">
        <v>59</v>
      </c>
      <c r="E145" s="22" t="s">
        <v>182</v>
      </c>
      <c r="F145" s="117">
        <v>4</v>
      </c>
      <c r="G145" s="114"/>
      <c r="H145" s="114"/>
      <c r="I145" s="190"/>
      <c r="J145" s="146"/>
      <c r="O145" s="5"/>
    </row>
    <row r="146" spans="1:15" ht="60">
      <c r="A146" s="40"/>
      <c r="B146" s="12" t="s">
        <v>163</v>
      </c>
      <c r="C146" s="81">
        <v>315</v>
      </c>
      <c r="D146" s="13" t="s">
        <v>60</v>
      </c>
      <c r="E146" s="22" t="s">
        <v>182</v>
      </c>
      <c r="F146" s="117">
        <v>2</v>
      </c>
      <c r="G146" s="114"/>
      <c r="H146" s="114"/>
      <c r="I146" s="190"/>
      <c r="J146" s="146"/>
      <c r="O146" s="5"/>
    </row>
    <row r="147" spans="1:15" ht="48">
      <c r="A147" s="40"/>
      <c r="B147" s="12" t="s">
        <v>165</v>
      </c>
      <c r="C147" s="81">
        <v>315</v>
      </c>
      <c r="D147" s="13" t="s">
        <v>54</v>
      </c>
      <c r="E147" s="22" t="s">
        <v>182</v>
      </c>
      <c r="F147" s="117">
        <v>2</v>
      </c>
      <c r="G147" s="114"/>
      <c r="H147" s="114"/>
      <c r="I147" s="139"/>
      <c r="J147" s="146"/>
      <c r="O147" s="5"/>
    </row>
    <row r="148" spans="1:15" ht="60">
      <c r="A148" s="40"/>
      <c r="B148" s="12" t="s">
        <v>167</v>
      </c>
      <c r="C148" s="81">
        <v>315</v>
      </c>
      <c r="D148" s="13" t="s">
        <v>61</v>
      </c>
      <c r="E148" s="22" t="s">
        <v>182</v>
      </c>
      <c r="F148" s="117">
        <v>4</v>
      </c>
      <c r="G148" s="114"/>
      <c r="H148" s="114"/>
      <c r="I148" s="190"/>
      <c r="J148" s="146"/>
      <c r="O148" s="5"/>
    </row>
    <row r="149" spans="1:15" ht="60">
      <c r="A149" s="40"/>
      <c r="B149" s="12" t="s">
        <v>183</v>
      </c>
      <c r="C149" s="81">
        <v>315</v>
      </c>
      <c r="D149" s="13" t="s">
        <v>62</v>
      </c>
      <c r="E149" s="22" t="s">
        <v>182</v>
      </c>
      <c r="F149" s="117">
        <v>4</v>
      </c>
      <c r="G149" s="114"/>
      <c r="H149" s="114"/>
      <c r="I149" s="190"/>
      <c r="J149" s="146"/>
      <c r="O149" s="5"/>
    </row>
    <row r="150" spans="1:15" ht="144">
      <c r="A150" s="40"/>
      <c r="B150" s="12" t="s">
        <v>184</v>
      </c>
      <c r="C150" s="81">
        <v>315</v>
      </c>
      <c r="D150" s="13" t="s">
        <v>23</v>
      </c>
      <c r="E150" s="22" t="s">
        <v>182</v>
      </c>
      <c r="F150" s="117">
        <v>1</v>
      </c>
      <c r="G150" s="114"/>
      <c r="H150" s="114"/>
      <c r="I150" s="139"/>
      <c r="J150" s="141"/>
      <c r="K150" s="7"/>
      <c r="O150" s="5"/>
    </row>
    <row r="151" spans="1:15" ht="60">
      <c r="A151" s="8"/>
      <c r="B151" s="12" t="s">
        <v>185</v>
      </c>
      <c r="C151" s="81">
        <v>315</v>
      </c>
      <c r="D151" s="20" t="s">
        <v>82</v>
      </c>
      <c r="E151" s="22" t="s">
        <v>88</v>
      </c>
      <c r="F151" s="117">
        <v>1</v>
      </c>
      <c r="G151" s="114"/>
      <c r="H151" s="114"/>
      <c r="I151" s="139"/>
      <c r="J151" s="146"/>
      <c r="O151" s="5"/>
    </row>
    <row r="152" spans="1:11" s="1" customFormat="1" ht="36">
      <c r="A152" s="40"/>
      <c r="B152" s="12" t="s">
        <v>186</v>
      </c>
      <c r="C152" s="81">
        <v>116</v>
      </c>
      <c r="D152" s="13" t="s">
        <v>24</v>
      </c>
      <c r="E152" s="22" t="s">
        <v>182</v>
      </c>
      <c r="F152" s="117">
        <f>F143+F150</f>
        <v>11</v>
      </c>
      <c r="G152" s="114"/>
      <c r="H152" s="114"/>
      <c r="I152" s="139"/>
      <c r="J152" s="134"/>
      <c r="K152" s="2"/>
    </row>
    <row r="153" spans="1:11" s="1" customFormat="1" ht="36">
      <c r="A153" s="40"/>
      <c r="B153" s="12" t="s">
        <v>187</v>
      </c>
      <c r="C153" s="81">
        <v>116</v>
      </c>
      <c r="D153" s="13" t="s">
        <v>25</v>
      </c>
      <c r="E153" s="22" t="s">
        <v>182</v>
      </c>
      <c r="F153" s="117">
        <v>11</v>
      </c>
      <c r="G153" s="114"/>
      <c r="H153" s="114"/>
      <c r="I153" s="139"/>
      <c r="J153" s="134"/>
      <c r="K153" s="2"/>
    </row>
    <row r="154" spans="1:11" s="1" customFormat="1" ht="55.5" customHeight="1">
      <c r="A154" s="40"/>
      <c r="B154" s="12" t="s">
        <v>188</v>
      </c>
      <c r="C154" s="81">
        <v>116</v>
      </c>
      <c r="D154" s="13" t="s">
        <v>26</v>
      </c>
      <c r="E154" s="22" t="s">
        <v>182</v>
      </c>
      <c r="F154" s="117">
        <v>11</v>
      </c>
      <c r="G154" s="114"/>
      <c r="H154" s="114"/>
      <c r="I154" s="139"/>
      <c r="J154" s="134"/>
      <c r="K154" s="2"/>
    </row>
    <row r="155" spans="1:15" ht="12">
      <c r="A155" s="40"/>
      <c r="B155" s="12" t="s">
        <v>189</v>
      </c>
      <c r="C155" s="81">
        <v>116</v>
      </c>
      <c r="D155" s="13" t="s">
        <v>75</v>
      </c>
      <c r="E155" s="22" t="s">
        <v>182</v>
      </c>
      <c r="F155" s="117">
        <v>15</v>
      </c>
      <c r="G155" s="114"/>
      <c r="H155" s="114"/>
      <c r="I155" s="139"/>
      <c r="J155" s="141"/>
      <c r="K155" s="7"/>
      <c r="O155" s="5"/>
    </row>
    <row r="156" spans="1:15" ht="12" customHeight="1">
      <c r="A156" s="40"/>
      <c r="B156" s="43" t="s">
        <v>76</v>
      </c>
      <c r="C156" s="81"/>
      <c r="D156" s="44" t="s">
        <v>200</v>
      </c>
      <c r="E156" s="22"/>
      <c r="F156" s="117"/>
      <c r="G156" s="114"/>
      <c r="H156" s="114"/>
      <c r="I156" s="157"/>
      <c r="J156" s="158"/>
      <c r="K156" s="7"/>
      <c r="O156" s="5"/>
    </row>
    <row r="157" spans="1:15" ht="72">
      <c r="A157" s="40"/>
      <c r="B157" s="31" t="s">
        <v>155</v>
      </c>
      <c r="C157" s="81">
        <v>271</v>
      </c>
      <c r="D157" s="25" t="s">
        <v>77</v>
      </c>
      <c r="E157" s="32" t="s">
        <v>162</v>
      </c>
      <c r="F157" s="159">
        <v>25</v>
      </c>
      <c r="G157" s="114"/>
      <c r="H157" s="129"/>
      <c r="I157" s="139"/>
      <c r="J157" s="146"/>
      <c r="O157" s="5"/>
    </row>
    <row r="158" spans="1:15" ht="12">
      <c r="A158" s="8"/>
      <c r="B158" s="47" t="s">
        <v>123</v>
      </c>
      <c r="C158" s="81"/>
      <c r="D158" s="44" t="s">
        <v>124</v>
      </c>
      <c r="E158" s="22"/>
      <c r="F158" s="117"/>
      <c r="G158" s="114"/>
      <c r="H158" s="152"/>
      <c r="I158" s="115"/>
      <c r="J158" s="116"/>
      <c r="O158" s="5"/>
    </row>
    <row r="159" spans="1:11" s="1" customFormat="1" ht="84">
      <c r="A159" s="8"/>
      <c r="B159" s="17" t="s">
        <v>155</v>
      </c>
      <c r="C159" s="81">
        <v>264</v>
      </c>
      <c r="D159" s="18" t="s">
        <v>63</v>
      </c>
      <c r="E159" s="27" t="s">
        <v>157</v>
      </c>
      <c r="F159" s="135">
        <v>1</v>
      </c>
      <c r="G159" s="114"/>
      <c r="H159" s="127"/>
      <c r="I159" s="115"/>
      <c r="J159" s="160"/>
      <c r="K159" s="2"/>
    </row>
    <row r="160" spans="1:11" s="1" customFormat="1" ht="120.75" customHeight="1" thickBot="1">
      <c r="A160" s="40"/>
      <c r="B160" s="48" t="s">
        <v>158</v>
      </c>
      <c r="C160" s="62">
        <v>262</v>
      </c>
      <c r="D160" s="37" t="s">
        <v>0</v>
      </c>
      <c r="E160" s="79" t="s">
        <v>182</v>
      </c>
      <c r="F160" s="131">
        <v>2</v>
      </c>
      <c r="G160" s="114"/>
      <c r="H160" s="130"/>
      <c r="I160" s="139"/>
      <c r="J160" s="147"/>
      <c r="K160" s="2"/>
    </row>
    <row r="161" spans="1:15" ht="12.75" thickBot="1">
      <c r="A161" s="102">
        <v>17</v>
      </c>
      <c r="B161" s="96"/>
      <c r="C161" s="98"/>
      <c r="D161" s="103" t="s">
        <v>201</v>
      </c>
      <c r="E161" s="104"/>
      <c r="F161" s="161"/>
      <c r="G161" s="162"/>
      <c r="H161" s="162"/>
      <c r="I161" s="110"/>
      <c r="J161" s="111">
        <v>0.3</v>
      </c>
      <c r="O161" s="5"/>
    </row>
    <row r="162" spans="1:15" ht="48">
      <c r="A162" s="40"/>
      <c r="B162" s="9" t="s">
        <v>155</v>
      </c>
      <c r="C162" s="62">
        <v>330</v>
      </c>
      <c r="D162" s="10" t="s">
        <v>28</v>
      </c>
      <c r="E162" s="24" t="s">
        <v>182</v>
      </c>
      <c r="F162" s="112">
        <v>9</v>
      </c>
      <c r="G162" s="114"/>
      <c r="H162" s="114"/>
      <c r="I162" s="115"/>
      <c r="J162" s="150"/>
      <c r="O162" s="5"/>
    </row>
    <row r="163" spans="1:15" ht="24">
      <c r="A163" s="40"/>
      <c r="B163" s="12" t="s">
        <v>158</v>
      </c>
      <c r="C163" s="81">
        <v>330</v>
      </c>
      <c r="D163" s="13" t="s">
        <v>27</v>
      </c>
      <c r="E163" s="22" t="s">
        <v>182</v>
      </c>
      <c r="F163" s="117">
        <v>1</v>
      </c>
      <c r="G163" s="114"/>
      <c r="H163" s="114"/>
      <c r="I163" s="115"/>
      <c r="J163" s="150"/>
      <c r="O163" s="5"/>
    </row>
    <row r="164" spans="1:15" ht="72">
      <c r="A164" s="40"/>
      <c r="B164" s="12" t="s">
        <v>160</v>
      </c>
      <c r="C164" s="81">
        <v>331</v>
      </c>
      <c r="D164" s="13" t="s">
        <v>29</v>
      </c>
      <c r="E164" s="22" t="s">
        <v>182</v>
      </c>
      <c r="F164" s="117">
        <v>5</v>
      </c>
      <c r="G164" s="114"/>
      <c r="H164" s="114"/>
      <c r="I164" s="115"/>
      <c r="J164" s="150"/>
      <c r="O164" s="5"/>
    </row>
    <row r="165" spans="1:15" ht="36">
      <c r="A165" s="40"/>
      <c r="B165" s="12" t="s">
        <v>163</v>
      </c>
      <c r="C165" s="81">
        <v>331</v>
      </c>
      <c r="D165" s="13" t="s">
        <v>98</v>
      </c>
      <c r="E165" s="22" t="s">
        <v>162</v>
      </c>
      <c r="F165" s="117">
        <v>89</v>
      </c>
      <c r="G165" s="114"/>
      <c r="H165" s="114"/>
      <c r="I165" s="115"/>
      <c r="J165" s="150"/>
      <c r="O165" s="5"/>
    </row>
    <row r="166" spans="1:15" ht="36.75" thickBot="1">
      <c r="A166" s="8"/>
      <c r="B166" s="12" t="s">
        <v>165</v>
      </c>
      <c r="C166" s="76">
        <v>31</v>
      </c>
      <c r="D166" s="13" t="s">
        <v>135</v>
      </c>
      <c r="E166" s="22" t="s">
        <v>162</v>
      </c>
      <c r="F166" s="117">
        <v>15</v>
      </c>
      <c r="G166" s="114"/>
      <c r="H166" s="114"/>
      <c r="I166" s="115"/>
      <c r="J166" s="150"/>
      <c r="O166" s="5"/>
    </row>
    <row r="167" spans="1:15" ht="12.75" thickBot="1">
      <c r="A167" s="91">
        <v>18</v>
      </c>
      <c r="B167" s="96"/>
      <c r="C167" s="97"/>
      <c r="D167" s="94" t="s">
        <v>121</v>
      </c>
      <c r="E167" s="99"/>
      <c r="F167" s="118"/>
      <c r="G167" s="119"/>
      <c r="H167" s="119"/>
      <c r="I167" s="110"/>
      <c r="J167" s="111">
        <v>1.89</v>
      </c>
      <c r="O167" s="5"/>
    </row>
    <row r="168" spans="1:11" s="1" customFormat="1" ht="12.75">
      <c r="A168" s="8"/>
      <c r="B168" s="41" t="s">
        <v>73</v>
      </c>
      <c r="C168" s="76"/>
      <c r="D168" s="42" t="s">
        <v>125</v>
      </c>
      <c r="E168" s="24"/>
      <c r="F168" s="112"/>
      <c r="G168" s="163"/>
      <c r="H168" s="164"/>
      <c r="I168" s="125"/>
      <c r="J168" s="160"/>
      <c r="K168" s="2"/>
    </row>
    <row r="169" spans="1:15" ht="84">
      <c r="A169" s="8"/>
      <c r="B169" s="17" t="s">
        <v>155</v>
      </c>
      <c r="C169" s="81">
        <v>280</v>
      </c>
      <c r="D169" s="18" t="s">
        <v>257</v>
      </c>
      <c r="E169" s="27" t="s">
        <v>258</v>
      </c>
      <c r="F169" s="135">
        <v>7</v>
      </c>
      <c r="G169" s="114"/>
      <c r="H169" s="114"/>
      <c r="I169" s="115"/>
      <c r="J169" s="150"/>
      <c r="O169" s="5"/>
    </row>
    <row r="170" spans="1:15" ht="36">
      <c r="A170" s="8"/>
      <c r="B170" s="12" t="s">
        <v>158</v>
      </c>
      <c r="C170" s="81">
        <v>280</v>
      </c>
      <c r="D170" s="13" t="s">
        <v>100</v>
      </c>
      <c r="E170" s="22" t="s">
        <v>182</v>
      </c>
      <c r="F170" s="117">
        <v>7</v>
      </c>
      <c r="G170" s="114"/>
      <c r="H170" s="114"/>
      <c r="I170" s="115"/>
      <c r="J170" s="150"/>
      <c r="O170" s="5"/>
    </row>
    <row r="171" spans="1:15" ht="24">
      <c r="A171" s="8"/>
      <c r="B171" s="12" t="s">
        <v>160</v>
      </c>
      <c r="C171" s="81">
        <v>280</v>
      </c>
      <c r="D171" s="13" t="s">
        <v>266</v>
      </c>
      <c r="E171" s="22" t="s">
        <v>182</v>
      </c>
      <c r="F171" s="117">
        <v>1</v>
      </c>
      <c r="G171" s="114"/>
      <c r="H171" s="114"/>
      <c r="I171" s="115"/>
      <c r="J171" s="150"/>
      <c r="O171" s="5"/>
    </row>
    <row r="172" spans="1:15" ht="119.25" customHeight="1">
      <c r="A172" s="8"/>
      <c r="B172" s="31" t="s">
        <v>163</v>
      </c>
      <c r="C172" s="81">
        <v>280</v>
      </c>
      <c r="D172" s="36" t="s">
        <v>235</v>
      </c>
      <c r="E172" s="32" t="s">
        <v>182</v>
      </c>
      <c r="F172" s="142">
        <v>1</v>
      </c>
      <c r="G172" s="114"/>
      <c r="H172" s="114"/>
      <c r="I172" s="115"/>
      <c r="J172" s="150"/>
      <c r="O172" s="5"/>
    </row>
    <row r="173" spans="1:15" ht="60">
      <c r="A173" s="8"/>
      <c r="B173" s="12" t="s">
        <v>165</v>
      </c>
      <c r="C173" s="81">
        <v>280</v>
      </c>
      <c r="D173" s="13" t="s">
        <v>260</v>
      </c>
      <c r="E173" s="22" t="s">
        <v>182</v>
      </c>
      <c r="F173" s="117">
        <v>1</v>
      </c>
      <c r="G173" s="114"/>
      <c r="H173" s="114"/>
      <c r="I173" s="115"/>
      <c r="J173" s="150"/>
      <c r="O173" s="5"/>
    </row>
    <row r="174" spans="1:15" ht="60">
      <c r="A174" s="8"/>
      <c r="B174" s="12" t="s">
        <v>167</v>
      </c>
      <c r="C174" s="81">
        <v>289</v>
      </c>
      <c r="D174" s="13" t="s">
        <v>265</v>
      </c>
      <c r="E174" s="22" t="s">
        <v>182</v>
      </c>
      <c r="F174" s="117">
        <v>1</v>
      </c>
      <c r="G174" s="114"/>
      <c r="H174" s="114"/>
      <c r="I174" s="115"/>
      <c r="J174" s="150"/>
      <c r="O174" s="5"/>
    </row>
    <row r="175" spans="1:15" ht="12">
      <c r="A175" s="8"/>
      <c r="B175" s="12" t="s">
        <v>183</v>
      </c>
      <c r="C175" s="81">
        <v>385</v>
      </c>
      <c r="D175" s="13" t="s">
        <v>83</v>
      </c>
      <c r="E175" s="22" t="s">
        <v>182</v>
      </c>
      <c r="F175" s="117">
        <v>4</v>
      </c>
      <c r="G175" s="114"/>
      <c r="H175" s="114"/>
      <c r="I175" s="115"/>
      <c r="J175" s="150"/>
      <c r="O175" s="5"/>
    </row>
    <row r="176" spans="1:10" s="1" customFormat="1" ht="108">
      <c r="A176" s="8"/>
      <c r="B176" s="12" t="s">
        <v>184</v>
      </c>
      <c r="C176" s="81">
        <v>294</v>
      </c>
      <c r="D176" s="13" t="s">
        <v>70</v>
      </c>
      <c r="E176" s="22" t="s">
        <v>182</v>
      </c>
      <c r="F176" s="117">
        <v>1</v>
      </c>
      <c r="G176" s="114"/>
      <c r="H176" s="114"/>
      <c r="I176" s="115"/>
      <c r="J176" s="165"/>
    </row>
    <row r="177" spans="1:10" s="1" customFormat="1" ht="12.75">
      <c r="A177" s="8"/>
      <c r="B177" s="43" t="s">
        <v>74</v>
      </c>
      <c r="C177" s="81"/>
      <c r="D177" s="44" t="s">
        <v>267</v>
      </c>
      <c r="E177" s="22"/>
      <c r="F177" s="117"/>
      <c r="G177" s="114"/>
      <c r="H177" s="152"/>
      <c r="I177" s="115"/>
      <c r="J177" s="165"/>
    </row>
    <row r="178" spans="1:15" ht="36">
      <c r="A178" s="8"/>
      <c r="B178" s="12" t="s">
        <v>155</v>
      </c>
      <c r="C178" s="81">
        <v>295</v>
      </c>
      <c r="D178" s="20" t="s">
        <v>69</v>
      </c>
      <c r="E178" s="22" t="s">
        <v>182</v>
      </c>
      <c r="F178" s="117">
        <v>2</v>
      </c>
      <c r="G178" s="114"/>
      <c r="H178" s="114"/>
      <c r="I178" s="115"/>
      <c r="J178" s="150"/>
      <c r="O178" s="5"/>
    </row>
    <row r="179" spans="1:15" ht="48">
      <c r="A179" s="8"/>
      <c r="B179" s="12" t="s">
        <v>158</v>
      </c>
      <c r="C179" s="81">
        <v>295</v>
      </c>
      <c r="D179" s="13" t="s">
        <v>234</v>
      </c>
      <c r="E179" s="22" t="s">
        <v>182</v>
      </c>
      <c r="F179" s="117">
        <v>1</v>
      </c>
      <c r="G179" s="114"/>
      <c r="H179" s="114"/>
      <c r="I179" s="115"/>
      <c r="J179" s="150"/>
      <c r="O179" s="5"/>
    </row>
    <row r="180" spans="1:15" ht="36">
      <c r="A180" s="8"/>
      <c r="B180" s="12" t="s">
        <v>160</v>
      </c>
      <c r="C180" s="81">
        <v>295</v>
      </c>
      <c r="D180" s="13" t="s">
        <v>11</v>
      </c>
      <c r="E180" s="22" t="s">
        <v>182</v>
      </c>
      <c r="F180" s="117">
        <v>5</v>
      </c>
      <c r="G180" s="114"/>
      <c r="H180" s="114"/>
      <c r="I180" s="115"/>
      <c r="J180" s="150"/>
      <c r="O180" s="5"/>
    </row>
    <row r="181" spans="1:15" ht="24">
      <c r="A181" s="8"/>
      <c r="B181" s="12" t="s">
        <v>163</v>
      </c>
      <c r="C181" s="81">
        <v>385</v>
      </c>
      <c r="D181" s="13" t="s">
        <v>270</v>
      </c>
      <c r="E181" s="22" t="s">
        <v>182</v>
      </c>
      <c r="F181" s="117">
        <v>4</v>
      </c>
      <c r="G181" s="114"/>
      <c r="H181" s="114"/>
      <c r="I181" s="115"/>
      <c r="J181" s="150"/>
      <c r="O181" s="5"/>
    </row>
    <row r="182" spans="1:15" ht="36.75" thickBot="1">
      <c r="A182" s="8"/>
      <c r="B182" s="31" t="s">
        <v>165</v>
      </c>
      <c r="C182" s="82">
        <v>390</v>
      </c>
      <c r="D182" s="13" t="s">
        <v>10</v>
      </c>
      <c r="E182" s="22" t="s">
        <v>182</v>
      </c>
      <c r="F182" s="117">
        <v>4</v>
      </c>
      <c r="G182" s="114"/>
      <c r="H182" s="114"/>
      <c r="I182" s="115"/>
      <c r="J182" s="150"/>
      <c r="O182" s="5"/>
    </row>
    <row r="183" spans="1:15" ht="12.75" thickBot="1">
      <c r="A183" s="91">
        <v>19</v>
      </c>
      <c r="B183" s="96"/>
      <c r="C183" s="105"/>
      <c r="D183" s="94" t="s">
        <v>202</v>
      </c>
      <c r="E183" s="99"/>
      <c r="F183" s="118"/>
      <c r="G183" s="119"/>
      <c r="H183" s="119"/>
      <c r="I183" s="110"/>
      <c r="J183" s="111">
        <v>1.73</v>
      </c>
      <c r="O183" s="5"/>
    </row>
    <row r="184" spans="1:15" ht="60">
      <c r="A184" s="8"/>
      <c r="B184" s="48" t="s">
        <v>155</v>
      </c>
      <c r="C184" s="83">
        <v>780</v>
      </c>
      <c r="D184" s="10" t="s">
        <v>19</v>
      </c>
      <c r="E184" s="24" t="s">
        <v>182</v>
      </c>
      <c r="F184" s="112">
        <v>4</v>
      </c>
      <c r="G184" s="114"/>
      <c r="H184" s="114"/>
      <c r="I184" s="115"/>
      <c r="J184" s="150"/>
      <c r="O184" s="5"/>
    </row>
    <row r="185" spans="1:15" ht="72">
      <c r="A185" s="8"/>
      <c r="B185" s="12" t="s">
        <v>158</v>
      </c>
      <c r="C185" s="81">
        <v>296</v>
      </c>
      <c r="D185" s="13" t="s">
        <v>71</v>
      </c>
      <c r="E185" s="22" t="s">
        <v>162</v>
      </c>
      <c r="F185" s="117">
        <f>176+34</f>
        <v>210</v>
      </c>
      <c r="G185" s="114"/>
      <c r="H185" s="114"/>
      <c r="I185" s="115"/>
      <c r="J185" s="150"/>
      <c r="O185" s="5"/>
    </row>
    <row r="186" spans="1:15" ht="24">
      <c r="A186" s="8"/>
      <c r="B186" s="12" t="s">
        <v>160</v>
      </c>
      <c r="C186" s="81">
        <v>296</v>
      </c>
      <c r="D186" s="13" t="s">
        <v>20</v>
      </c>
      <c r="E186" s="22" t="s">
        <v>182</v>
      </c>
      <c r="F186" s="117">
        <v>188</v>
      </c>
      <c r="G186" s="114"/>
      <c r="H186" s="114"/>
      <c r="I186" s="115"/>
      <c r="J186" s="150"/>
      <c r="O186" s="5"/>
    </row>
    <row r="187" spans="1:15" ht="49.5" customHeight="1">
      <c r="A187" s="8"/>
      <c r="B187" s="12" t="s">
        <v>163</v>
      </c>
      <c r="C187" s="81">
        <v>296</v>
      </c>
      <c r="D187" s="13" t="s">
        <v>21</v>
      </c>
      <c r="E187" s="22" t="s">
        <v>182</v>
      </c>
      <c r="F187" s="117">
        <v>17</v>
      </c>
      <c r="G187" s="114"/>
      <c r="H187" s="114"/>
      <c r="I187" s="115"/>
      <c r="J187" s="150"/>
      <c r="O187" s="5"/>
    </row>
    <row r="188" spans="1:15" ht="60.75" thickBot="1">
      <c r="A188" s="8"/>
      <c r="B188" s="12" t="s">
        <v>165</v>
      </c>
      <c r="C188" s="76">
        <v>296</v>
      </c>
      <c r="D188" s="13" t="s">
        <v>22</v>
      </c>
      <c r="E188" s="22" t="s">
        <v>162</v>
      </c>
      <c r="F188" s="117">
        <f>17*8</f>
        <v>136</v>
      </c>
      <c r="G188" s="114"/>
      <c r="H188" s="114"/>
      <c r="I188" s="115"/>
      <c r="J188" s="150"/>
      <c r="O188" s="5"/>
    </row>
    <row r="189" spans="1:15" ht="12.75" thickBot="1">
      <c r="A189" s="91">
        <v>20</v>
      </c>
      <c r="B189" s="96"/>
      <c r="C189" s="97"/>
      <c r="D189" s="94" t="s">
        <v>203</v>
      </c>
      <c r="E189" s="99"/>
      <c r="F189" s="118"/>
      <c r="G189" s="119"/>
      <c r="H189" s="119"/>
      <c r="I189" s="110"/>
      <c r="J189" s="111">
        <v>2.47</v>
      </c>
      <c r="O189" s="5"/>
    </row>
    <row r="190" spans="1:15" ht="12">
      <c r="A190" s="8"/>
      <c r="B190" s="41" t="s">
        <v>73</v>
      </c>
      <c r="C190" s="76"/>
      <c r="D190" s="42" t="s">
        <v>237</v>
      </c>
      <c r="E190" s="24"/>
      <c r="F190" s="112"/>
      <c r="G190" s="163"/>
      <c r="H190" s="163"/>
      <c r="I190" s="115"/>
      <c r="J190" s="150"/>
      <c r="O190" s="5"/>
    </row>
    <row r="191" spans="1:15" ht="48">
      <c r="A191" s="8"/>
      <c r="B191" s="12" t="s">
        <v>155</v>
      </c>
      <c r="C191" s="81">
        <v>287</v>
      </c>
      <c r="D191" s="13" t="s">
        <v>268</v>
      </c>
      <c r="E191" s="22" t="s">
        <v>182</v>
      </c>
      <c r="F191" s="117">
        <f>10+6+6</f>
        <v>22</v>
      </c>
      <c r="G191" s="114"/>
      <c r="H191" s="114"/>
      <c r="I191" s="115"/>
      <c r="J191" s="150"/>
      <c r="O191" s="5"/>
    </row>
    <row r="192" spans="1:15" ht="48">
      <c r="A192" s="8"/>
      <c r="B192" s="12" t="s">
        <v>158</v>
      </c>
      <c r="C192" s="81">
        <v>287</v>
      </c>
      <c r="D192" s="13" t="s">
        <v>12</v>
      </c>
      <c r="E192" s="22" t="s">
        <v>182</v>
      </c>
      <c r="F192" s="117">
        <v>6</v>
      </c>
      <c r="G192" s="114"/>
      <c r="H192" s="114"/>
      <c r="I192" s="115"/>
      <c r="J192" s="150"/>
      <c r="O192" s="5"/>
    </row>
    <row r="193" spans="1:15" ht="60">
      <c r="A193" s="8"/>
      <c r="B193" s="12" t="s">
        <v>160</v>
      </c>
      <c r="C193" s="81">
        <v>287</v>
      </c>
      <c r="D193" s="13" t="s">
        <v>72</v>
      </c>
      <c r="E193" s="22" t="s">
        <v>182</v>
      </c>
      <c r="F193" s="117">
        <f>13+7+8+14+13+11+12+3+16+1+21+13+1+7-6</f>
        <v>134</v>
      </c>
      <c r="G193" s="114"/>
      <c r="H193" s="114"/>
      <c r="I193" s="115"/>
      <c r="J193" s="150"/>
      <c r="O193" s="5"/>
    </row>
    <row r="194" spans="1:15" ht="36">
      <c r="A194" s="8"/>
      <c r="B194" s="12" t="s">
        <v>163</v>
      </c>
      <c r="C194" s="81">
        <v>287</v>
      </c>
      <c r="D194" s="13" t="s">
        <v>136</v>
      </c>
      <c r="E194" s="22" t="s">
        <v>182</v>
      </c>
      <c r="F194" s="117">
        <v>7</v>
      </c>
      <c r="G194" s="114"/>
      <c r="H194" s="114"/>
      <c r="I194" s="115"/>
      <c r="J194" s="150"/>
      <c r="O194" s="5"/>
    </row>
    <row r="195" spans="1:15" ht="36">
      <c r="A195" s="8"/>
      <c r="B195" s="12" t="s">
        <v>165</v>
      </c>
      <c r="C195" s="81">
        <v>293</v>
      </c>
      <c r="D195" s="13" t="s">
        <v>204</v>
      </c>
      <c r="E195" s="22" t="s">
        <v>182</v>
      </c>
      <c r="F195" s="117">
        <v>1</v>
      </c>
      <c r="G195" s="114"/>
      <c r="H195" s="114"/>
      <c r="I195" s="115"/>
      <c r="J195" s="150"/>
      <c r="O195" s="5"/>
    </row>
    <row r="196" spans="1:15" ht="60">
      <c r="A196" s="8"/>
      <c r="B196" s="12" t="s">
        <v>167</v>
      </c>
      <c r="C196" s="81">
        <v>287</v>
      </c>
      <c r="D196" s="13" t="s">
        <v>236</v>
      </c>
      <c r="E196" s="22" t="s">
        <v>182</v>
      </c>
      <c r="F196" s="117">
        <v>1</v>
      </c>
      <c r="G196" s="114"/>
      <c r="H196" s="114"/>
      <c r="I196" s="115"/>
      <c r="J196" s="150"/>
      <c r="O196" s="5"/>
    </row>
    <row r="197" spans="1:15" ht="72">
      <c r="A197" s="8"/>
      <c r="B197" s="12" t="s">
        <v>183</v>
      </c>
      <c r="C197" s="81">
        <v>287</v>
      </c>
      <c r="D197" s="13" t="s">
        <v>109</v>
      </c>
      <c r="E197" s="22" t="s">
        <v>182</v>
      </c>
      <c r="F197" s="117">
        <v>3</v>
      </c>
      <c r="G197" s="114"/>
      <c r="H197" s="114"/>
      <c r="I197" s="115"/>
      <c r="J197" s="150"/>
      <c r="O197" s="5"/>
    </row>
    <row r="198" spans="1:15" ht="15.75" customHeight="1">
      <c r="A198" s="8"/>
      <c r="B198" s="43" t="s">
        <v>74</v>
      </c>
      <c r="C198" s="81"/>
      <c r="D198" s="44" t="s">
        <v>205</v>
      </c>
      <c r="E198" s="22"/>
      <c r="F198" s="117"/>
      <c r="G198" s="114"/>
      <c r="H198" s="114"/>
      <c r="I198" s="115"/>
      <c r="J198" s="150"/>
      <c r="O198" s="5"/>
    </row>
    <row r="199" spans="1:15" ht="15.75" customHeight="1">
      <c r="A199" s="8"/>
      <c r="B199" s="12" t="s">
        <v>155</v>
      </c>
      <c r="C199" s="81">
        <v>320</v>
      </c>
      <c r="D199" s="13" t="s">
        <v>137</v>
      </c>
      <c r="E199" s="22" t="s">
        <v>182</v>
      </c>
      <c r="F199" s="117">
        <v>4</v>
      </c>
      <c r="G199" s="114"/>
      <c r="H199" s="114"/>
      <c r="I199" s="115"/>
      <c r="J199" s="150"/>
      <c r="O199" s="5"/>
    </row>
    <row r="200" spans="1:15" ht="15.75" customHeight="1">
      <c r="A200" s="8"/>
      <c r="B200" s="12" t="s">
        <v>158</v>
      </c>
      <c r="C200" s="81">
        <v>320</v>
      </c>
      <c r="D200" s="13" t="s">
        <v>138</v>
      </c>
      <c r="E200" s="22" t="s">
        <v>182</v>
      </c>
      <c r="F200" s="117">
        <v>9</v>
      </c>
      <c r="G200" s="114"/>
      <c r="H200" s="114"/>
      <c r="I200" s="115"/>
      <c r="J200" s="150"/>
      <c r="O200" s="5"/>
    </row>
    <row r="201" spans="1:15" ht="15.75" customHeight="1">
      <c r="A201" s="8"/>
      <c r="B201" s="12" t="s">
        <v>160</v>
      </c>
      <c r="C201" s="81">
        <v>320</v>
      </c>
      <c r="D201" s="13" t="s">
        <v>139</v>
      </c>
      <c r="E201" s="22" t="s">
        <v>182</v>
      </c>
      <c r="F201" s="117">
        <v>4</v>
      </c>
      <c r="G201" s="114"/>
      <c r="H201" s="114"/>
      <c r="I201" s="115"/>
      <c r="J201" s="150"/>
      <c r="O201" s="5"/>
    </row>
    <row r="202" spans="1:15" ht="15.75" customHeight="1">
      <c r="A202" s="8"/>
      <c r="B202" s="12" t="s">
        <v>163</v>
      </c>
      <c r="C202" s="81">
        <v>320</v>
      </c>
      <c r="D202" s="13" t="s">
        <v>140</v>
      </c>
      <c r="E202" s="22" t="s">
        <v>182</v>
      </c>
      <c r="F202" s="117">
        <v>38</v>
      </c>
      <c r="G202" s="114"/>
      <c r="H202" s="114"/>
      <c r="I202" s="115"/>
      <c r="J202" s="150"/>
      <c r="O202" s="5"/>
    </row>
    <row r="203" spans="1:15" ht="15.75" customHeight="1">
      <c r="A203" s="8"/>
      <c r="B203" s="12" t="s">
        <v>165</v>
      </c>
      <c r="C203" s="81">
        <v>320</v>
      </c>
      <c r="D203" s="13" t="s">
        <v>141</v>
      </c>
      <c r="E203" s="21" t="s">
        <v>182</v>
      </c>
      <c r="F203" s="117">
        <v>18</v>
      </c>
      <c r="G203" s="114"/>
      <c r="H203" s="114"/>
      <c r="I203" s="115"/>
      <c r="J203" s="150"/>
      <c r="O203" s="5"/>
    </row>
    <row r="204" spans="1:15" ht="15.75" customHeight="1">
      <c r="A204" s="8"/>
      <c r="B204" s="12" t="s">
        <v>167</v>
      </c>
      <c r="C204" s="81">
        <v>320</v>
      </c>
      <c r="D204" s="13" t="s">
        <v>142</v>
      </c>
      <c r="E204" s="21" t="s">
        <v>182</v>
      </c>
      <c r="F204" s="117">
        <v>6</v>
      </c>
      <c r="G204" s="114"/>
      <c r="H204" s="114"/>
      <c r="I204" s="115"/>
      <c r="J204" s="150"/>
      <c r="O204" s="5"/>
    </row>
    <row r="205" spans="1:15" ht="15.75" customHeight="1">
      <c r="A205" s="8"/>
      <c r="B205" s="12" t="s">
        <v>183</v>
      </c>
      <c r="C205" s="81">
        <v>320</v>
      </c>
      <c r="D205" s="13" t="s">
        <v>143</v>
      </c>
      <c r="E205" s="21" t="s">
        <v>182</v>
      </c>
      <c r="F205" s="117">
        <v>28</v>
      </c>
      <c r="G205" s="114"/>
      <c r="H205" s="114"/>
      <c r="I205" s="115"/>
      <c r="J205" s="150"/>
      <c r="O205" s="5"/>
    </row>
    <row r="206" spans="1:15" ht="15.75" customHeight="1">
      <c r="A206" s="8"/>
      <c r="B206" s="12" t="s">
        <v>184</v>
      </c>
      <c r="C206" s="81">
        <v>320</v>
      </c>
      <c r="D206" s="13" t="s">
        <v>144</v>
      </c>
      <c r="E206" s="21" t="s">
        <v>182</v>
      </c>
      <c r="F206" s="117">
        <v>16</v>
      </c>
      <c r="G206" s="114"/>
      <c r="H206" s="114"/>
      <c r="I206" s="115"/>
      <c r="J206" s="150"/>
      <c r="O206" s="5"/>
    </row>
    <row r="207" spans="1:15" ht="15.75" customHeight="1">
      <c r="A207" s="8"/>
      <c r="B207" s="12" t="s">
        <v>185</v>
      </c>
      <c r="C207" s="81">
        <v>320</v>
      </c>
      <c r="D207" s="13" t="s">
        <v>145</v>
      </c>
      <c r="E207" s="21" t="s">
        <v>182</v>
      </c>
      <c r="F207" s="117">
        <v>11</v>
      </c>
      <c r="G207" s="114"/>
      <c r="H207" s="114"/>
      <c r="I207" s="115"/>
      <c r="J207" s="150"/>
      <c r="O207" s="5"/>
    </row>
    <row r="208" spans="1:15" ht="15.75" customHeight="1">
      <c r="A208" s="8"/>
      <c r="B208" s="12" t="s">
        <v>186</v>
      </c>
      <c r="C208" s="81">
        <v>320</v>
      </c>
      <c r="D208" s="13" t="s">
        <v>31</v>
      </c>
      <c r="E208" s="21" t="s">
        <v>182</v>
      </c>
      <c r="F208" s="117">
        <v>7</v>
      </c>
      <c r="G208" s="114"/>
      <c r="H208" s="114"/>
      <c r="I208" s="115"/>
      <c r="J208" s="150"/>
      <c r="O208" s="5"/>
    </row>
    <row r="209" spans="1:15" ht="15.75" customHeight="1">
      <c r="A209" s="8"/>
      <c r="B209" s="12" t="s">
        <v>187</v>
      </c>
      <c r="C209" s="81">
        <v>320</v>
      </c>
      <c r="D209" s="13" t="s">
        <v>146</v>
      </c>
      <c r="E209" s="21" t="s">
        <v>182</v>
      </c>
      <c r="F209" s="117">
        <v>4</v>
      </c>
      <c r="G209" s="114"/>
      <c r="H209" s="114"/>
      <c r="I209" s="115"/>
      <c r="J209" s="150"/>
      <c r="O209" s="5"/>
    </row>
    <row r="210" spans="1:15" ht="15.75" customHeight="1">
      <c r="A210" s="8"/>
      <c r="B210" s="12" t="s">
        <v>188</v>
      </c>
      <c r="C210" s="81">
        <v>320</v>
      </c>
      <c r="D210" s="13" t="s">
        <v>147</v>
      </c>
      <c r="E210" s="21" t="s">
        <v>182</v>
      </c>
      <c r="F210" s="117">
        <v>2</v>
      </c>
      <c r="G210" s="114"/>
      <c r="H210" s="114"/>
      <c r="I210" s="115"/>
      <c r="J210" s="150"/>
      <c r="O210" s="5"/>
    </row>
    <row r="211" spans="1:10" s="1" customFormat="1" ht="48">
      <c r="A211" s="8"/>
      <c r="B211" s="12" t="s">
        <v>189</v>
      </c>
      <c r="C211" s="81" t="s">
        <v>262</v>
      </c>
      <c r="D211" s="20" t="s">
        <v>261</v>
      </c>
      <c r="E211" s="22" t="s">
        <v>182</v>
      </c>
      <c r="F211" s="117">
        <v>1</v>
      </c>
      <c r="G211" s="114"/>
      <c r="H211" s="114"/>
      <c r="I211" s="115"/>
      <c r="J211" s="160"/>
    </row>
    <row r="212" spans="1:15" ht="15.75" customHeight="1">
      <c r="A212" s="8"/>
      <c r="B212" s="43" t="s">
        <v>107</v>
      </c>
      <c r="C212" s="81"/>
      <c r="D212" s="44" t="s">
        <v>206</v>
      </c>
      <c r="E212" s="22"/>
      <c r="F212" s="117"/>
      <c r="G212" s="114"/>
      <c r="H212" s="114"/>
      <c r="I212" s="115"/>
      <c r="J212" s="150"/>
      <c r="O212" s="5"/>
    </row>
    <row r="213" spans="1:15" ht="12">
      <c r="A213" s="8"/>
      <c r="B213" s="49" t="s">
        <v>155</v>
      </c>
      <c r="C213" s="81">
        <v>322</v>
      </c>
      <c r="D213" s="13" t="s">
        <v>207</v>
      </c>
      <c r="E213" s="21" t="s">
        <v>182</v>
      </c>
      <c r="F213" s="117">
        <v>1</v>
      </c>
      <c r="G213" s="114"/>
      <c r="H213" s="114"/>
      <c r="I213" s="115"/>
      <c r="J213" s="150"/>
      <c r="O213" s="5"/>
    </row>
    <row r="214" spans="1:15" ht="24">
      <c r="A214" s="8"/>
      <c r="B214" s="49" t="s">
        <v>158</v>
      </c>
      <c r="C214" s="81">
        <v>322</v>
      </c>
      <c r="D214" s="13" t="s">
        <v>208</v>
      </c>
      <c r="E214" s="21" t="s">
        <v>182</v>
      </c>
      <c r="F214" s="117">
        <v>1</v>
      </c>
      <c r="G214" s="114"/>
      <c r="H214" s="114"/>
      <c r="I214" s="115"/>
      <c r="J214" s="150"/>
      <c r="O214" s="5"/>
    </row>
    <row r="215" spans="1:15" ht="24">
      <c r="A215" s="8"/>
      <c r="B215" s="49" t="s">
        <v>160</v>
      </c>
      <c r="C215" s="81">
        <v>322</v>
      </c>
      <c r="D215" s="13" t="s">
        <v>103</v>
      </c>
      <c r="E215" s="21" t="s">
        <v>182</v>
      </c>
      <c r="F215" s="117">
        <v>1</v>
      </c>
      <c r="G215" s="114"/>
      <c r="H215" s="114"/>
      <c r="I215" s="115"/>
      <c r="J215" s="150"/>
      <c r="O215" s="5"/>
    </row>
    <row r="216" spans="1:15" ht="36">
      <c r="A216" s="8"/>
      <c r="B216" s="49" t="s">
        <v>163</v>
      </c>
      <c r="C216" s="81">
        <v>322</v>
      </c>
      <c r="D216" s="13" t="s">
        <v>210</v>
      </c>
      <c r="E216" s="21" t="s">
        <v>182</v>
      </c>
      <c r="F216" s="117">
        <v>4</v>
      </c>
      <c r="G216" s="114"/>
      <c r="H216" s="114"/>
      <c r="I216" s="115"/>
      <c r="J216" s="150"/>
      <c r="O216" s="5"/>
    </row>
    <row r="217" spans="1:15" ht="24">
      <c r="A217" s="8"/>
      <c r="B217" s="49" t="s">
        <v>165</v>
      </c>
      <c r="C217" s="81">
        <v>322</v>
      </c>
      <c r="D217" s="13" t="s">
        <v>216</v>
      </c>
      <c r="E217" s="21" t="s">
        <v>182</v>
      </c>
      <c r="F217" s="117">
        <v>12</v>
      </c>
      <c r="G217" s="114"/>
      <c r="H217" s="114"/>
      <c r="I217" s="115"/>
      <c r="J217" s="150"/>
      <c r="O217" s="5"/>
    </row>
    <row r="218" spans="1:15" ht="24">
      <c r="A218" s="8"/>
      <c r="B218" s="49" t="s">
        <v>167</v>
      </c>
      <c r="C218" s="81">
        <v>322</v>
      </c>
      <c r="D218" s="13" t="s">
        <v>211</v>
      </c>
      <c r="E218" s="21" t="s">
        <v>182</v>
      </c>
      <c r="F218" s="117">
        <v>1</v>
      </c>
      <c r="G218" s="114"/>
      <c r="H218" s="114"/>
      <c r="I218" s="115"/>
      <c r="J218" s="150"/>
      <c r="O218" s="5"/>
    </row>
    <row r="219" spans="1:15" ht="60">
      <c r="A219" s="8"/>
      <c r="B219" s="49" t="s">
        <v>183</v>
      </c>
      <c r="C219" s="81">
        <v>322</v>
      </c>
      <c r="D219" s="13" t="s">
        <v>212</v>
      </c>
      <c r="E219" s="21" t="s">
        <v>182</v>
      </c>
      <c r="F219" s="117">
        <v>2</v>
      </c>
      <c r="G219" s="114"/>
      <c r="H219" s="114"/>
      <c r="I219" s="115"/>
      <c r="J219" s="150"/>
      <c r="O219" s="5"/>
    </row>
    <row r="220" spans="1:15" ht="48">
      <c r="A220" s="8"/>
      <c r="B220" s="49" t="s">
        <v>184</v>
      </c>
      <c r="C220" s="81">
        <v>322</v>
      </c>
      <c r="D220" s="13" t="s">
        <v>214</v>
      </c>
      <c r="E220" s="21" t="s">
        <v>182</v>
      </c>
      <c r="F220" s="117">
        <v>1</v>
      </c>
      <c r="G220" s="114"/>
      <c r="H220" s="114"/>
      <c r="I220" s="115"/>
      <c r="J220" s="150"/>
      <c r="O220" s="5"/>
    </row>
    <row r="221" spans="1:15" ht="12.75" thickBot="1">
      <c r="A221" s="8"/>
      <c r="B221" s="50" t="s">
        <v>185</v>
      </c>
      <c r="C221" s="76">
        <v>322</v>
      </c>
      <c r="D221" s="51" t="s">
        <v>215</v>
      </c>
      <c r="E221" s="52" t="s">
        <v>182</v>
      </c>
      <c r="F221" s="167">
        <v>1</v>
      </c>
      <c r="G221" s="114"/>
      <c r="H221" s="114"/>
      <c r="I221" s="115"/>
      <c r="J221" s="150"/>
      <c r="O221" s="5"/>
    </row>
    <row r="222" spans="1:15" ht="12.75" thickBot="1">
      <c r="A222" s="91">
        <v>21</v>
      </c>
      <c r="B222" s="96"/>
      <c r="C222" s="97"/>
      <c r="D222" s="106" t="s">
        <v>217</v>
      </c>
      <c r="E222" s="99"/>
      <c r="F222" s="119"/>
      <c r="G222" s="119"/>
      <c r="H222" s="168"/>
      <c r="I222" s="110"/>
      <c r="J222" s="111">
        <v>1.83</v>
      </c>
      <c r="O222" s="5"/>
    </row>
    <row r="223" spans="1:15" ht="12">
      <c r="A223" s="8"/>
      <c r="B223" s="53" t="s">
        <v>155</v>
      </c>
      <c r="C223" s="76">
        <v>28</v>
      </c>
      <c r="D223" s="37" t="s">
        <v>244</v>
      </c>
      <c r="E223" s="54" t="s">
        <v>168</v>
      </c>
      <c r="F223" s="169">
        <v>1</v>
      </c>
      <c r="G223" s="114"/>
      <c r="H223" s="129"/>
      <c r="I223" s="120"/>
      <c r="J223" s="150"/>
      <c r="O223" s="5"/>
    </row>
    <row r="224" spans="1:15" ht="12.75" thickBot="1">
      <c r="A224" s="8"/>
      <c r="B224" s="55" t="s">
        <v>158</v>
      </c>
      <c r="C224" s="84">
        <v>32</v>
      </c>
      <c r="D224" s="38" t="s">
        <v>217</v>
      </c>
      <c r="E224" s="56" t="s">
        <v>168</v>
      </c>
      <c r="F224" s="170">
        <v>1</v>
      </c>
      <c r="G224" s="114"/>
      <c r="H224" s="166"/>
      <c r="I224" s="171"/>
      <c r="J224" s="150"/>
      <c r="O224" s="5"/>
    </row>
    <row r="225" spans="1:15" ht="12.75" hidden="1" thickBot="1">
      <c r="A225" s="57"/>
      <c r="B225" s="58"/>
      <c r="C225" s="74"/>
      <c r="D225" s="191" t="s">
        <v>218</v>
      </c>
      <c r="E225" s="192"/>
      <c r="F225" s="192"/>
      <c r="G225" s="192"/>
      <c r="H225" s="193"/>
      <c r="I225" s="172">
        <f>SUM(I4:I222)</f>
        <v>0</v>
      </c>
      <c r="J225" s="59"/>
      <c r="O225" s="5"/>
    </row>
    <row r="226" spans="1:15" ht="12.75" hidden="1" thickBot="1">
      <c r="A226" s="85"/>
      <c r="B226" s="86"/>
      <c r="C226" s="87"/>
      <c r="D226" s="194" t="s">
        <v>64</v>
      </c>
      <c r="E226" s="195"/>
      <c r="F226" s="195"/>
      <c r="G226" s="195"/>
      <c r="H226" s="196"/>
      <c r="I226" s="173">
        <f>I225*2.58/100</f>
        <v>0</v>
      </c>
      <c r="J226" s="59"/>
      <c r="O226" s="5"/>
    </row>
    <row r="227" spans="1:15" ht="12.75" hidden="1" thickBot="1">
      <c r="A227" s="85"/>
      <c r="B227" s="86"/>
      <c r="C227" s="87"/>
      <c r="D227" s="194" t="s">
        <v>219</v>
      </c>
      <c r="E227" s="195"/>
      <c r="F227" s="195"/>
      <c r="G227" s="195"/>
      <c r="H227" s="196"/>
      <c r="I227" s="173">
        <f>I225+I226</f>
        <v>0</v>
      </c>
      <c r="J227" s="59"/>
      <c r="O227" s="5"/>
    </row>
    <row r="228" spans="1:15" ht="12.75" hidden="1" thickBot="1">
      <c r="A228" s="60"/>
      <c r="B228" s="61"/>
      <c r="C228" s="75"/>
      <c r="D228" s="194" t="s">
        <v>65</v>
      </c>
      <c r="E228" s="195"/>
      <c r="F228" s="195"/>
      <c r="G228" s="195"/>
      <c r="H228" s="196"/>
      <c r="I228" s="173">
        <f>I227*22/100</f>
        <v>0</v>
      </c>
      <c r="J228" s="59"/>
      <c r="O228" s="5"/>
    </row>
    <row r="229" spans="1:15" ht="12.75" hidden="1" thickBot="1">
      <c r="A229" s="60"/>
      <c r="B229" s="61"/>
      <c r="C229" s="75"/>
      <c r="D229" s="194" t="s">
        <v>108</v>
      </c>
      <c r="E229" s="195"/>
      <c r="F229" s="195"/>
      <c r="G229" s="195"/>
      <c r="H229" s="196"/>
      <c r="I229" s="173">
        <f>10*I227/100</f>
        <v>0</v>
      </c>
      <c r="J229" s="59"/>
      <c r="O229" s="5"/>
    </row>
    <row r="230" spans="1:15" ht="12.75" hidden="1" thickBot="1">
      <c r="A230" s="60"/>
      <c r="B230" s="61"/>
      <c r="C230" s="75"/>
      <c r="D230" s="194" t="s">
        <v>219</v>
      </c>
      <c r="E230" s="195"/>
      <c r="F230" s="195"/>
      <c r="G230" s="195"/>
      <c r="H230" s="196"/>
      <c r="I230" s="173">
        <f>I227+I228+I229</f>
        <v>0</v>
      </c>
      <c r="J230" s="59"/>
      <c r="K230" s="35"/>
      <c r="O230" s="5"/>
    </row>
    <row r="231" spans="1:15" ht="12.75" hidden="1" thickBot="1">
      <c r="A231" s="88"/>
      <c r="B231" s="89"/>
      <c r="C231" s="90"/>
      <c r="D231" s="194" t="s">
        <v>66</v>
      </c>
      <c r="E231" s="195"/>
      <c r="F231" s="195"/>
      <c r="G231" s="195"/>
      <c r="H231" s="196"/>
      <c r="I231" s="174">
        <f>I230*3/100</f>
        <v>0</v>
      </c>
      <c r="J231" s="59"/>
      <c r="K231" s="35"/>
      <c r="O231" s="5"/>
    </row>
    <row r="232" spans="1:15" ht="12.75" hidden="1" thickBot="1">
      <c r="A232" s="88"/>
      <c r="B232" s="89"/>
      <c r="C232" s="90"/>
      <c r="D232" s="194" t="s">
        <v>219</v>
      </c>
      <c r="E232" s="195"/>
      <c r="F232" s="195"/>
      <c r="G232" s="195"/>
      <c r="H232" s="196"/>
      <c r="I232" s="174">
        <f>I230+I231</f>
        <v>0</v>
      </c>
      <c r="J232" s="59"/>
      <c r="K232" s="35"/>
      <c r="O232" s="5"/>
    </row>
    <row r="233" spans="1:15" ht="12.75" hidden="1" thickBot="1">
      <c r="A233" s="88"/>
      <c r="B233" s="89"/>
      <c r="C233" s="90"/>
      <c r="D233" s="207" t="s">
        <v>67</v>
      </c>
      <c r="E233" s="208"/>
      <c r="F233" s="208"/>
      <c r="G233" s="208"/>
      <c r="H233" s="209"/>
      <c r="I233" s="174">
        <f>I232*1/100</f>
        <v>0</v>
      </c>
      <c r="J233" s="59"/>
      <c r="K233" s="35"/>
      <c r="O233" s="5"/>
    </row>
    <row r="234" spans="1:11" s="180" customFormat="1" ht="15.75" thickBot="1">
      <c r="A234" s="187" t="s">
        <v>68</v>
      </c>
      <c r="B234" s="188"/>
      <c r="C234" s="188"/>
      <c r="D234" s="188"/>
      <c r="E234" s="188"/>
      <c r="F234" s="188"/>
      <c r="G234" s="188"/>
      <c r="H234" s="189"/>
      <c r="I234" s="177">
        <v>14088207.429411225</v>
      </c>
      <c r="J234" s="178">
        <v>100</v>
      </c>
      <c r="K234" s="179"/>
    </row>
    <row r="235" spans="1:15" ht="12.75" customHeight="1">
      <c r="A235" s="210"/>
      <c r="B235" s="210"/>
      <c r="C235" s="210"/>
      <c r="D235" s="210"/>
      <c r="E235" s="210"/>
      <c r="F235" s="210"/>
      <c r="G235" s="210"/>
      <c r="H235" s="210"/>
      <c r="I235" s="210"/>
      <c r="J235" s="210"/>
      <c r="K235" s="35"/>
      <c r="O235" s="5"/>
    </row>
    <row r="236" spans="1:15" ht="12">
      <c r="A236" s="210"/>
      <c r="B236" s="210"/>
      <c r="C236" s="210"/>
      <c r="D236" s="210"/>
      <c r="E236" s="210"/>
      <c r="F236" s="210"/>
      <c r="G236" s="210"/>
      <c r="H236" s="210"/>
      <c r="I236" s="210"/>
      <c r="J236" s="210"/>
      <c r="K236" s="35"/>
      <c r="O236" s="5"/>
    </row>
    <row r="237" spans="1:15" ht="12">
      <c r="A237" s="210"/>
      <c r="B237" s="210"/>
      <c r="C237" s="210"/>
      <c r="D237" s="210"/>
      <c r="E237" s="210"/>
      <c r="F237" s="210"/>
      <c r="G237" s="210"/>
      <c r="H237" s="210"/>
      <c r="I237" s="210"/>
      <c r="J237" s="210"/>
      <c r="O237" s="5"/>
    </row>
    <row r="238" spans="1:15" ht="12">
      <c r="A238" s="63"/>
      <c r="B238" s="63"/>
      <c r="C238" s="63"/>
      <c r="E238" s="63"/>
      <c r="F238" s="5"/>
      <c r="H238" s="64"/>
      <c r="I238" s="64"/>
      <c r="J238" s="65"/>
      <c r="O238" s="5"/>
    </row>
    <row r="239" spans="1:15" ht="12">
      <c r="A239" s="62"/>
      <c r="B239" s="62"/>
      <c r="C239" s="62"/>
      <c r="D239" s="7"/>
      <c r="E239" s="62"/>
      <c r="F239" s="7"/>
      <c r="G239" s="6"/>
      <c r="H239" s="6"/>
      <c r="I239" s="6"/>
      <c r="J239" s="70"/>
      <c r="K239" s="7"/>
      <c r="O239" s="5"/>
    </row>
    <row r="240" spans="1:15" ht="12">
      <c r="A240" s="62"/>
      <c r="B240" s="71"/>
      <c r="C240" s="62"/>
      <c r="D240" s="7"/>
      <c r="E240" s="72"/>
      <c r="F240" s="73"/>
      <c r="O240" s="5"/>
    </row>
    <row r="241" spans="1:15" ht="12">
      <c r="A241" s="62"/>
      <c r="B241" s="71"/>
      <c r="C241" s="62"/>
      <c r="D241" s="7"/>
      <c r="E241" s="72"/>
      <c r="F241" s="73"/>
      <c r="O241" s="5"/>
    </row>
    <row r="242" spans="1:15" ht="12">
      <c r="A242" s="63"/>
      <c r="C242" s="63"/>
      <c r="I242" s="66"/>
      <c r="J242" s="5"/>
      <c r="O242" s="5"/>
    </row>
    <row r="243" spans="1:15" ht="12">
      <c r="A243" s="63"/>
      <c r="C243" s="63"/>
      <c r="I243" s="66"/>
      <c r="J243" s="5"/>
      <c r="O243" s="5"/>
    </row>
    <row r="244" spans="1:15" ht="12">
      <c r="A244" s="63"/>
      <c r="C244" s="63"/>
      <c r="I244" s="66"/>
      <c r="J244" s="5"/>
      <c r="O244" s="5"/>
    </row>
    <row r="245" spans="1:15" ht="12">
      <c r="A245" s="63"/>
      <c r="C245" s="63"/>
      <c r="I245" s="66"/>
      <c r="J245" s="5"/>
      <c r="O245" s="5"/>
    </row>
    <row r="246" spans="1:15" ht="12">
      <c r="A246" s="63"/>
      <c r="C246" s="63"/>
      <c r="O246" s="5"/>
    </row>
    <row r="247" spans="1:15" ht="12">
      <c r="A247" s="63"/>
      <c r="C247" s="63"/>
      <c r="O247" s="5"/>
    </row>
    <row r="248" spans="1:15" ht="12">
      <c r="A248" s="63"/>
      <c r="C248" s="63"/>
      <c r="O248" s="5"/>
    </row>
    <row r="249" spans="1:15" ht="12">
      <c r="A249" s="63"/>
      <c r="C249" s="63"/>
      <c r="O249" s="5"/>
    </row>
    <row r="250" spans="1:15" ht="12">
      <c r="A250" s="63"/>
      <c r="C250" s="63"/>
      <c r="O250" s="5"/>
    </row>
    <row r="251" spans="1:15" ht="12">
      <c r="A251" s="63"/>
      <c r="C251" s="63"/>
      <c r="O251" s="5"/>
    </row>
    <row r="252" spans="1:15" ht="12">
      <c r="A252" s="63"/>
      <c r="C252" s="63"/>
      <c r="O252" s="5"/>
    </row>
    <row r="253" spans="1:15" ht="12">
      <c r="A253" s="63"/>
      <c r="C253" s="63"/>
      <c r="O253" s="5"/>
    </row>
    <row r="254" spans="1:15" ht="12">
      <c r="A254" s="63"/>
      <c r="C254" s="63"/>
      <c r="O254" s="5"/>
    </row>
    <row r="255" spans="1:15" ht="12">
      <c r="A255" s="63"/>
      <c r="C255" s="63"/>
      <c r="O255" s="5"/>
    </row>
    <row r="256" spans="1:3" ht="12">
      <c r="A256" s="63"/>
      <c r="C256" s="63"/>
    </row>
    <row r="257" spans="1:3" ht="12">
      <c r="A257" s="63"/>
      <c r="C257" s="63"/>
    </row>
    <row r="258" spans="1:3" ht="12">
      <c r="A258" s="63"/>
      <c r="C258" s="63"/>
    </row>
    <row r="259" spans="1:3" ht="12">
      <c r="A259" s="63"/>
      <c r="C259" s="63"/>
    </row>
  </sheetData>
  <sheetProtection/>
  <mergeCells count="24">
    <mergeCell ref="A235:J237"/>
    <mergeCell ref="D227:H227"/>
    <mergeCell ref="D228:H228"/>
    <mergeCell ref="D229:H229"/>
    <mergeCell ref="D230:H230"/>
    <mergeCell ref="D231:H231"/>
    <mergeCell ref="D232:H232"/>
    <mergeCell ref="A1:I1"/>
    <mergeCell ref="A2:A3"/>
    <mergeCell ref="B2:B3"/>
    <mergeCell ref="C2:C3"/>
    <mergeCell ref="D2:D3"/>
    <mergeCell ref="E2:E3"/>
    <mergeCell ref="F2:F3"/>
    <mergeCell ref="G2:G3"/>
    <mergeCell ref="H2:H3"/>
    <mergeCell ref="I2:I3"/>
    <mergeCell ref="J2:J3"/>
    <mergeCell ref="A234:H234"/>
    <mergeCell ref="I143:I146"/>
    <mergeCell ref="I148:I149"/>
    <mergeCell ref="D225:H225"/>
    <mergeCell ref="D226:H226"/>
    <mergeCell ref="D233:H233"/>
  </mergeCells>
  <printOptions gridLines="1" horizontalCentered="1"/>
  <pageMargins left="0.2362204724409449" right="0.2755905511811024" top="1.5748031496062993" bottom="0.5905511811023623" header="0.7874015748031497" footer="0"/>
  <pageSetup horizontalDpi="300" verticalDpi="300" orientation="portrait" paperSize="9" scale="66" r:id="rId4"/>
  <headerFooter alignWithMargins="0">
    <oddHeader>&amp;L
&amp;G&amp;C
Gobierno de la Provincia de Tierra del Fuego Antártida e Islas del Atlántico Sur
Ministerio de Infraestructura, Obras y Servicios Públicos
Subsecretaría de Obras Zona Norte - Dirección de Arquitectura
COMPUTO Y PRESUPUESTO&amp;R 
&amp;G</oddHeader>
    <oddFooter>&amp;C&amp;8Página &amp;P de &amp;N</oddFooter>
  </headerFooter>
  <rowBreaks count="2" manualBreakCount="2">
    <brk id="36" max="9" man="1"/>
    <brk id="183" max="9" man="1"/>
  </rowBreaks>
  <legacyDrawing r:id="rId2"/>
  <legacyDrawingHF r:id="rId3"/>
  <oleObjects>
    <oleObject progId="Word.Document.8" shapeId="66966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GOB.PROV.TIERRA DEL FUEGO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Mtrio. Economia O. y S.P.</dc:creator>
  <cp:keywords/>
  <dc:description/>
  <cp:lastModifiedBy>Administrador</cp:lastModifiedBy>
  <cp:lastPrinted>2013-02-28T17:57:13Z</cp:lastPrinted>
  <dcterms:created xsi:type="dcterms:W3CDTF">2003-01-27T18:57:23Z</dcterms:created>
  <dcterms:modified xsi:type="dcterms:W3CDTF">2013-09-06T18:03:04Z</dcterms:modified>
  <cp:category/>
  <cp:version/>
  <cp:contentType/>
  <cp:contentStatus/>
</cp:coreProperties>
</file>